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AIRO\PREFEITURA MUNICIPAL DE VERISSIMO MG 23 04 2020\"/>
    </mc:Choice>
  </mc:AlternateContent>
  <bookViews>
    <workbookView xWindow="0" yWindow="0" windowWidth="21600" windowHeight="9735" activeTab="1"/>
  </bookViews>
  <sheets>
    <sheet name="PLANILHA " sheetId="1" r:id="rId1"/>
    <sheet name="CRONOGRAMA 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H26" i="2" s="1"/>
  <c r="J26" i="2" s="1"/>
  <c r="L26" i="2" s="1"/>
  <c r="N26" i="2" s="1"/>
  <c r="P26" i="2" s="1"/>
  <c r="P25" i="2"/>
  <c r="N25" i="2"/>
  <c r="L25" i="2"/>
  <c r="J25" i="2"/>
  <c r="H25" i="2"/>
  <c r="F25" i="2"/>
  <c r="D23" i="2"/>
  <c r="Q23" i="2" s="1"/>
  <c r="C23" i="2"/>
  <c r="M22" i="2"/>
  <c r="D22" i="2"/>
  <c r="K22" i="2" s="1"/>
  <c r="C22" i="2"/>
  <c r="O21" i="2"/>
  <c r="M21" i="2"/>
  <c r="G21" i="2"/>
  <c r="D21" i="2"/>
  <c r="K21" i="2" s="1"/>
  <c r="C21" i="2"/>
  <c r="Q20" i="2"/>
  <c r="O20" i="2"/>
  <c r="M20" i="2"/>
  <c r="I20" i="2"/>
  <c r="G20" i="2"/>
  <c r="D20" i="2"/>
  <c r="K20" i="2" s="1"/>
  <c r="C20" i="2"/>
  <c r="D19" i="2"/>
  <c r="Q19" i="2" s="1"/>
  <c r="C19" i="2"/>
  <c r="M18" i="2"/>
  <c r="D18" i="2"/>
  <c r="K18" i="2" s="1"/>
  <c r="C18" i="2"/>
  <c r="O17" i="2"/>
  <c r="M17" i="2"/>
  <c r="G17" i="2"/>
  <c r="D17" i="2"/>
  <c r="K17" i="2" s="1"/>
  <c r="C17" i="2"/>
  <c r="Q16" i="2"/>
  <c r="O16" i="2"/>
  <c r="M16" i="2"/>
  <c r="I16" i="2"/>
  <c r="G16" i="2"/>
  <c r="D16" i="2"/>
  <c r="K16" i="2" s="1"/>
  <c r="C16" i="2"/>
  <c r="D15" i="2"/>
  <c r="Q15" i="2" s="1"/>
  <c r="C15" i="2"/>
  <c r="M14" i="2"/>
  <c r="D14" i="2"/>
  <c r="K14" i="2" s="1"/>
  <c r="C14" i="2"/>
  <c r="O13" i="2"/>
  <c r="M13" i="2"/>
  <c r="G13" i="2"/>
  <c r="D13" i="2"/>
  <c r="K13" i="2" s="1"/>
  <c r="C13" i="2"/>
  <c r="Q12" i="2"/>
  <c r="O12" i="2"/>
  <c r="M12" i="2"/>
  <c r="I12" i="2"/>
  <c r="G12" i="2"/>
  <c r="D12" i="2"/>
  <c r="K12" i="2" s="1"/>
  <c r="C12" i="2"/>
  <c r="J10" i="2"/>
  <c r="L10" i="2" s="1"/>
  <c r="N10" i="2" s="1"/>
  <c r="P10" i="2" s="1"/>
  <c r="H10" i="2"/>
  <c r="I27" i="1"/>
  <c r="J27" i="1" s="1"/>
  <c r="H27" i="1"/>
  <c r="J26" i="1"/>
  <c r="I26" i="1"/>
  <c r="H26" i="1"/>
  <c r="I25" i="1"/>
  <c r="J25" i="1" s="1"/>
  <c r="H25" i="1"/>
  <c r="J24" i="1"/>
  <c r="I24" i="1"/>
  <c r="H24" i="1"/>
  <c r="I23" i="1"/>
  <c r="J23" i="1" s="1"/>
  <c r="H23" i="1"/>
  <c r="J22" i="1"/>
  <c r="I22" i="1"/>
  <c r="H22" i="1"/>
  <c r="I21" i="1"/>
  <c r="J21" i="1" s="1"/>
  <c r="H21" i="1"/>
  <c r="J20" i="1"/>
  <c r="I20" i="1"/>
  <c r="H20" i="1"/>
  <c r="I19" i="1"/>
  <c r="J19" i="1" s="1"/>
  <c r="H19" i="1"/>
  <c r="J18" i="1"/>
  <c r="I18" i="1"/>
  <c r="H18" i="1"/>
  <c r="I17" i="1"/>
  <c r="J17" i="1" s="1"/>
  <c r="H17" i="1"/>
  <c r="J16" i="1"/>
  <c r="I16" i="1"/>
  <c r="H16" i="1"/>
  <c r="I15" i="1"/>
  <c r="J15" i="1" s="1"/>
  <c r="H15" i="1"/>
  <c r="H14" i="1" s="1"/>
  <c r="H28" i="1" s="1"/>
  <c r="K19" i="2" l="1"/>
  <c r="D25" i="2"/>
  <c r="I13" i="2"/>
  <c r="Q13" i="2"/>
  <c r="G14" i="2"/>
  <c r="O14" i="2"/>
  <c r="M15" i="2"/>
  <c r="I17" i="2"/>
  <c r="Q17" i="2"/>
  <c r="G18" i="2"/>
  <c r="O18" i="2"/>
  <c r="M19" i="2"/>
  <c r="I21" i="2"/>
  <c r="Q21" i="2"/>
  <c r="G22" i="2"/>
  <c r="O22" i="2"/>
  <c r="M23" i="2"/>
  <c r="K15" i="2"/>
  <c r="K23" i="2"/>
  <c r="I14" i="2"/>
  <c r="Q14" i="2"/>
  <c r="G15" i="2"/>
  <c r="O15" i="2"/>
  <c r="I18" i="2"/>
  <c r="Q18" i="2"/>
  <c r="G19" i="2"/>
  <c r="O19" i="2"/>
  <c r="I22" i="2"/>
  <c r="Q22" i="2"/>
  <c r="G23" i="2"/>
  <c r="O23" i="2"/>
  <c r="I15" i="2"/>
  <c r="I19" i="2"/>
  <c r="I23" i="2"/>
  <c r="J14" i="1"/>
  <c r="J28" i="1" s="1"/>
  <c r="E21" i="2" l="1"/>
  <c r="E17" i="2"/>
  <c r="E13" i="2"/>
  <c r="E22" i="2"/>
  <c r="E14" i="2"/>
  <c r="E20" i="2"/>
  <c r="E16" i="2"/>
  <c r="E12" i="2"/>
  <c r="E18" i="2"/>
  <c r="E19" i="2"/>
  <c r="O25" i="2"/>
  <c r="I25" i="2"/>
  <c r="K25" i="2"/>
  <c r="G25" i="2"/>
  <c r="G26" i="2" s="1"/>
  <c r="E23" i="2"/>
  <c r="E15" i="2"/>
  <c r="Q25" i="2"/>
  <c r="M25" i="2"/>
  <c r="E25" i="2" l="1"/>
  <c r="I26" i="2"/>
  <c r="K26" i="2" s="1"/>
  <c r="M26" i="2" s="1"/>
  <c r="O26" i="2" s="1"/>
  <c r="Q26" i="2" s="1"/>
  <c r="D26" i="2"/>
  <c r="E26" i="2" s="1"/>
</calcChain>
</file>

<file path=xl/sharedStrings.xml><?xml version="1.0" encoding="utf-8"?>
<sst xmlns="http://schemas.openxmlformats.org/spreadsheetml/2006/main" count="96" uniqueCount="60">
  <si>
    <t>PLANILHA ORÇAMENTÁRIA</t>
  </si>
  <si>
    <t>INFORMAÇÕES GERAIS</t>
  </si>
  <si>
    <r>
      <t>Município:</t>
    </r>
    <r>
      <rPr>
        <sz val="11"/>
        <rFont val="Arial"/>
        <family val="2"/>
      </rPr>
      <t xml:space="preserve"> VERÍSSIMO (MG)</t>
    </r>
  </si>
  <si>
    <t>REFERÊNCIAS DE PREÇOS:</t>
  </si>
  <si>
    <t>Planilha Referência</t>
  </si>
  <si>
    <t>Data Base</t>
  </si>
  <si>
    <r>
      <t>Projeto:</t>
    </r>
    <r>
      <rPr>
        <sz val="11"/>
        <rFont val="Arial"/>
        <family val="2"/>
      </rPr>
      <t xml:space="preserve"> ILUMINAÇÃO DA AV. PADRE JÚLIO DE RAZZ</t>
    </r>
  </si>
  <si>
    <r>
      <t>Responsável Técnico:</t>
    </r>
    <r>
      <rPr>
        <sz val="11"/>
        <rFont val="Arial"/>
        <family val="2"/>
      </rPr>
      <t xml:space="preserve"> MARCO TÚLIO RODRIGUES DA SILVA</t>
    </r>
  </si>
  <si>
    <r>
      <t>Nº CREA/CAU:</t>
    </r>
    <r>
      <rPr>
        <sz val="11"/>
        <rFont val="Arial"/>
        <family val="2"/>
      </rPr>
      <t xml:space="preserve"> 82228/D - MG</t>
    </r>
  </si>
  <si>
    <t>BDI:</t>
  </si>
  <si>
    <r>
      <t>Data:</t>
    </r>
    <r>
      <rPr>
        <sz val="11"/>
        <rFont val="Arial"/>
        <family val="2"/>
      </rPr>
      <t xml:space="preserve"> 12/11/2019</t>
    </r>
  </si>
  <si>
    <t>Item</t>
  </si>
  <si>
    <t>Código</t>
  </si>
  <si>
    <t>Descrição</t>
  </si>
  <si>
    <t>Unid.</t>
  </si>
  <si>
    <t>Quantidade Prevista</t>
  </si>
  <si>
    <t>Preço (R$)</t>
  </si>
  <si>
    <t>Sem BDI</t>
  </si>
  <si>
    <t>Com BDI</t>
  </si>
  <si>
    <t>Unitário</t>
  </si>
  <si>
    <t>Total</t>
  </si>
  <si>
    <t>AV. PADRE JÚLIO DE RAZZ</t>
  </si>
  <si>
    <t>1.1</t>
  </si>
  <si>
    <t>INSTALAÇÃO DE POSTE DE AÇO DE 11,3M PARA CHICOTE DUPLO.</t>
  </si>
  <si>
    <t>unid.</t>
  </si>
  <si>
    <t>1.2</t>
  </si>
  <si>
    <t>INSTALAÇÃO DE POSTE DE CONCRETO CC 11-200 RC DE 11,5M PARA CHICOTE DUPLO.</t>
  </si>
  <si>
    <t>1.3</t>
  </si>
  <si>
    <t>INSTALAÇÃO DE POSTE CONCRETO 11-600 - SEÇÃO CIRCULAR (BASE CONCRETADA), EQUIPADO COM SISTEMA DE ANCORAGEM DAS REDES: PRIMÁRIA PROTEGIDA E SECUNDÁRIA ISOLADA.</t>
  </si>
  <si>
    <t>1.4</t>
  </si>
  <si>
    <t>INSTALAÇÃO DE CHICOTE DUPLO DE 3,0M (BRAÇO DUPLO DE ILUMINAÇÃO MÉDIO, EQUIPADO COM LÂMPADA  LED 100 W, ACESSÓRIOS DE FIXAÇÃO E INSTALAÇÃO.</t>
  </si>
  <si>
    <t>1.5</t>
  </si>
  <si>
    <t>INSTALAÇÃO DE UM TRANSFORMADOR TRIFÁSICO DE 45  KVA,  AUTOPROTEGIDO,  COMPLETO  COM SISTEMA DE ATERRAMENTO, CHAVES FUSÍVEIS, PARA RAIOS DE ALTA  E  BAIXA  TENSÃO,  BUCHAS  E  ACESSÓRIOS DE FIXAÇÃO E INSTALAÇÃO.</t>
  </si>
  <si>
    <t>1.6</t>
  </si>
  <si>
    <t>INSTALAÇÃO DE BASE RELÉ FOTOELÉTRICO DE 2X50A, COM TODOS OS  ACESSÓRIOS  PARA  CONEXÃO E FIXAÇÃO.</t>
  </si>
  <si>
    <t>1.7</t>
  </si>
  <si>
    <t>INSTALAÇÃO DE CAIXA DE INSPEÇÃO ZA EM CONCRETO, COM TAMPA E ARO EM FERRO FUNDIDO.</t>
  </si>
  <si>
    <t>1.8</t>
  </si>
  <si>
    <t>INSTALAÇÃO DE CAIXA DE INSPEÇÃO ZB EM CONCRETO, COM TAMPA E ARO EM FERRO FUNDIDO.</t>
  </si>
  <si>
    <t>1.9</t>
  </si>
  <si>
    <t>INSTALAÇÃO DE ELETRODUTO CORRUGADO TIPO PEAD DE DIÂMETRO DE 65MM EM CANTEIRO CENTRAL.</t>
  </si>
  <si>
    <t>m</t>
  </si>
  <si>
    <t>1.10</t>
  </si>
  <si>
    <t>INSTALAÇÃO DE ELETRODUTO DE AÇO ZINCADO DE DIÂMETRO 50MM.</t>
  </si>
  <si>
    <t>1.11</t>
  </si>
  <si>
    <t>CONSTRUÇÃO DE REDE SECUNDÁRIA ISOLADA SUBTERRÂNEA, COM CABO DE ALUMÍNIO DE 25MM2, 0,6/1,0 KV, COM TODOS OS  ACESSÓRIOS  PARA  CONEXÃO DOS CABOS.</t>
  </si>
  <si>
    <t>1.12</t>
  </si>
  <si>
    <t>REMOÇÃO DE POSTE DE CONCRETO DT 11-300, SEM REAPROVEITAMENTO.</t>
  </si>
  <si>
    <t>1.13</t>
  </si>
  <si>
    <t>RETIRADA DE BRAÇO DE ILUMINAÇÃO CURTO, EQUIPADO COM LÂMPADA VS 100 W, COM RELÉ FOTOELÉTRICO, ACESSÓRIOS DE FIXAÇÃO E INSTALAÇÃO.</t>
  </si>
  <si>
    <t>TOTAL</t>
  </si>
  <si>
    <t>S/ BDI</t>
  </si>
  <si>
    <t>C/ BDI</t>
  </si>
  <si>
    <t>CRONOGRAMA FÍSICO E FINANCEIRO</t>
  </si>
  <si>
    <t>Valor dos Serviços</t>
  </si>
  <si>
    <t>Grandes Itens (Etapas da obra)</t>
  </si>
  <si>
    <t>R$</t>
  </si>
  <si>
    <t>Peso %</t>
  </si>
  <si>
    <t>TOTAIS</t>
  </si>
  <si>
    <t>TOTAIS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</si>
</sst>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[Red]\-* #,##0.00_-;_-* &quot;-&quot;??_-;_-@_-"/>
    <numFmt numFmtId="165" formatCode="_(* #,##0.00_);_(* \(#,##0.00\);_(* &quot;-&quot;??_);_(@_)"/>
    <numFmt numFmtId="166" formatCode="00\º\ &quot;MÊS&quot;"/>
    <numFmt numFmtId="167" formatCode="&quot;R$ &quot;#,##0.00_);[Red]\(&quot;R$ 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0" borderId="0" xfId="1" applyFont="1"/>
    <xf numFmtId="0" fontId="2" fillId="0" borderId="0" xfId="1" applyFont="1" applyBorder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" fontId="1" fillId="0" borderId="9" xfId="1" applyNumberForma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10" fontId="2" fillId="0" borderId="0" xfId="2" applyNumberFormat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" fontId="1" fillId="0" borderId="1" xfId="1" applyNumberFormat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left" vertical="center" wrapText="1"/>
    </xf>
    <xf numFmtId="164" fontId="2" fillId="5" borderId="20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164" fontId="2" fillId="3" borderId="21" xfId="1" applyNumberFormat="1" applyFont="1" applyFill="1" applyBorder="1" applyAlignment="1">
      <alignment horizontal="center" vertical="center" wrapText="1"/>
    </xf>
    <xf numFmtId="164" fontId="2" fillId="5" borderId="22" xfId="1" applyNumberFormat="1" applyFont="1" applyFill="1" applyBorder="1" applyAlignment="1">
      <alignment horizontal="center" vertical="center" wrapText="1"/>
    </xf>
    <xf numFmtId="164" fontId="2" fillId="5" borderId="21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left" vertical="center" wrapText="1"/>
    </xf>
    <xf numFmtId="164" fontId="2" fillId="5" borderId="9" xfId="1" applyNumberFormat="1" applyFont="1" applyFill="1" applyBorder="1" applyAlignment="1">
      <alignment horizontal="center" vertical="center" wrapText="1"/>
    </xf>
    <xf numFmtId="164" fontId="2" fillId="3" borderId="2" xfId="3" applyNumberFormat="1" applyFont="1" applyFill="1" applyBorder="1" applyAlignment="1">
      <alignment horizontal="center" vertical="center" wrapText="1"/>
    </xf>
    <xf numFmtId="164" fontId="2" fillId="3" borderId="23" xfId="1" applyNumberFormat="1" applyFont="1" applyFill="1" applyBorder="1" applyAlignment="1">
      <alignment horizontal="center" vertical="center" wrapText="1"/>
    </xf>
    <xf numFmtId="164" fontId="2" fillId="5" borderId="24" xfId="1" applyNumberFormat="1" applyFont="1" applyFill="1" applyBorder="1" applyAlignment="1">
      <alignment horizontal="center" vertical="center" wrapText="1"/>
    </xf>
    <xf numFmtId="164" fontId="2" fillId="5" borderId="23" xfId="1" applyNumberFormat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164" fontId="7" fillId="5" borderId="25" xfId="1" applyNumberFormat="1" applyFont="1" applyFill="1" applyBorder="1" applyAlignment="1">
      <alignment horizontal="center" vertical="center" wrapText="1"/>
    </xf>
    <xf numFmtId="164" fontId="7" fillId="5" borderId="26" xfId="1" applyNumberFormat="1" applyFont="1" applyFill="1" applyBorder="1" applyAlignment="1">
      <alignment horizontal="center" vertical="center" wrapText="1"/>
    </xf>
    <xf numFmtId="0" fontId="1" fillId="5" borderId="0" xfId="4" applyFont="1" applyFill="1" applyAlignment="1">
      <alignment horizontal="center" vertical="center"/>
    </xf>
    <xf numFmtId="0" fontId="1" fillId="5" borderId="0" xfId="4" applyFont="1" applyFill="1" applyAlignment="1">
      <alignment vertical="center"/>
    </xf>
    <xf numFmtId="0" fontId="1" fillId="5" borderId="0" xfId="4" applyFont="1" applyFill="1" applyBorder="1" applyAlignment="1">
      <alignment vertical="center"/>
    </xf>
    <xf numFmtId="0" fontId="1" fillId="0" borderId="0" xfId="4" applyAlignment="1">
      <alignment vertical="center"/>
    </xf>
    <xf numFmtId="0" fontId="1" fillId="0" borderId="0" xfId="4"/>
    <xf numFmtId="0" fontId="5" fillId="5" borderId="9" xfId="4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center" vertical="center"/>
    </xf>
    <xf numFmtId="0" fontId="7" fillId="5" borderId="27" xfId="4" applyFont="1" applyFill="1" applyBorder="1" applyAlignment="1">
      <alignment vertical="center"/>
    </xf>
    <xf numFmtId="0" fontId="7" fillId="5" borderId="28" xfId="4" applyFont="1" applyFill="1" applyBorder="1" applyAlignment="1">
      <alignment vertical="center"/>
    </xf>
    <xf numFmtId="0" fontId="7" fillId="5" borderId="10" xfId="4" applyFont="1" applyFill="1" applyBorder="1" applyAlignment="1">
      <alignment vertical="center"/>
    </xf>
    <xf numFmtId="0" fontId="7" fillId="5" borderId="5" xfId="4" applyFont="1" applyFill="1" applyBorder="1" applyAlignment="1">
      <alignment vertical="center"/>
    </xf>
    <xf numFmtId="0" fontId="7" fillId="5" borderId="0" xfId="4" applyFont="1" applyFill="1" applyBorder="1" applyAlignment="1">
      <alignment vertical="center"/>
    </xf>
    <xf numFmtId="0" fontId="7" fillId="5" borderId="6" xfId="4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6" xfId="4" applyFont="1" applyFill="1" applyBorder="1" applyAlignment="1">
      <alignment horizontal="left" vertical="center"/>
    </xf>
    <xf numFmtId="0" fontId="7" fillId="5" borderId="29" xfId="4" applyFont="1" applyFill="1" applyBorder="1" applyAlignment="1">
      <alignment vertical="center"/>
    </xf>
    <xf numFmtId="0" fontId="7" fillId="5" borderId="30" xfId="4" applyFont="1" applyFill="1" applyBorder="1" applyAlignment="1">
      <alignment vertical="center"/>
    </xf>
    <xf numFmtId="0" fontId="7" fillId="5" borderId="30" xfId="4" applyFont="1" applyFill="1" applyBorder="1" applyAlignment="1">
      <alignment horizontal="left" vertical="center"/>
    </xf>
    <xf numFmtId="0" fontId="7" fillId="5" borderId="7" xfId="4" applyFont="1" applyFill="1" applyBorder="1" applyAlignment="1">
      <alignment horizontal="left" vertical="center"/>
    </xf>
    <xf numFmtId="0" fontId="9" fillId="2" borderId="9" xfId="4" applyFont="1" applyFill="1" applyBorder="1" applyAlignment="1">
      <alignment horizontal="center" vertical="center"/>
    </xf>
    <xf numFmtId="0" fontId="7" fillId="3" borderId="9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horizontal="center" vertical="center"/>
    </xf>
    <xf numFmtId="166" fontId="7" fillId="3" borderId="4" xfId="4" applyNumberFormat="1" applyFont="1" applyFill="1" applyBorder="1" applyAlignment="1">
      <alignment horizontal="center" vertical="center"/>
    </xf>
    <xf numFmtId="166" fontId="7" fillId="3" borderId="9" xfId="4" applyNumberFormat="1" applyFont="1" applyFill="1" applyBorder="1" applyAlignment="1">
      <alignment horizontal="center" vertical="center"/>
    </xf>
    <xf numFmtId="166" fontId="7" fillId="3" borderId="2" xfId="4" applyNumberFormat="1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/>
    <xf numFmtId="0" fontId="7" fillId="3" borderId="15" xfId="4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vertical="center"/>
    </xf>
    <xf numFmtId="167" fontId="7" fillId="3" borderId="15" xfId="4" applyNumberFormat="1" applyFont="1" applyFill="1" applyBorder="1" applyAlignment="1">
      <alignment horizontal="center" vertical="center"/>
    </xf>
    <xf numFmtId="0" fontId="7" fillId="3" borderId="18" xfId="4" applyFont="1" applyFill="1" applyBorder="1" applyAlignment="1">
      <alignment horizontal="center" vertical="center"/>
    </xf>
    <xf numFmtId="167" fontId="7" fillId="3" borderId="31" xfId="4" applyNumberFormat="1" applyFont="1" applyFill="1" applyBorder="1" applyAlignment="1">
      <alignment horizontal="center" vertical="center"/>
    </xf>
    <xf numFmtId="0" fontId="7" fillId="3" borderId="15" xfId="4" applyFont="1" applyFill="1" applyBorder="1" applyAlignment="1">
      <alignment horizontal="center" vertical="center"/>
    </xf>
    <xf numFmtId="0" fontId="1" fillId="0" borderId="0" xfId="4" applyBorder="1" applyAlignment="1">
      <alignment vertical="center"/>
    </xf>
    <xf numFmtId="0" fontId="1" fillId="0" borderId="0" xfId="4" applyBorder="1"/>
    <xf numFmtId="0" fontId="7" fillId="5" borderId="8" xfId="4" applyNumberFormat="1" applyFont="1" applyFill="1" applyBorder="1" applyAlignment="1">
      <alignment horizontal="center" vertical="center"/>
    </xf>
    <xf numFmtId="164" fontId="2" fillId="5" borderId="29" xfId="4" applyNumberFormat="1" applyFont="1" applyFill="1" applyBorder="1" applyAlignment="1">
      <alignment vertical="center" wrapText="1"/>
    </xf>
    <xf numFmtId="165" fontId="2" fillId="5" borderId="8" xfId="3" applyFont="1" applyFill="1" applyBorder="1" applyAlignment="1">
      <alignment vertical="center" wrapText="1"/>
    </xf>
    <xf numFmtId="10" fontId="7" fillId="5" borderId="14" xfId="2" applyNumberFormat="1" applyFont="1" applyFill="1" applyBorder="1" applyAlignment="1">
      <alignment horizontal="center" vertical="center" wrapText="1"/>
    </xf>
    <xf numFmtId="165" fontId="2" fillId="5" borderId="7" xfId="3" applyFont="1" applyFill="1" applyBorder="1" applyAlignment="1">
      <alignment vertical="center" wrapText="1"/>
    </xf>
    <xf numFmtId="10" fontId="2" fillId="5" borderId="8" xfId="2" applyNumberFormat="1" applyFont="1" applyFill="1" applyBorder="1" applyAlignment="1">
      <alignment vertical="center" wrapText="1"/>
    </xf>
    <xf numFmtId="10" fontId="2" fillId="5" borderId="8" xfId="4" applyNumberFormat="1" applyFont="1" applyFill="1" applyBorder="1" applyAlignment="1">
      <alignment vertical="center" wrapText="1"/>
    </xf>
    <xf numFmtId="0" fontId="7" fillId="5" borderId="9" xfId="4" applyNumberFormat="1" applyFont="1" applyFill="1" applyBorder="1" applyAlignment="1">
      <alignment horizontal="center" vertical="center"/>
    </xf>
    <xf numFmtId="165" fontId="2" fillId="5" borderId="9" xfId="3" applyFont="1" applyFill="1" applyBorder="1" applyAlignment="1">
      <alignment vertical="center" wrapText="1"/>
    </xf>
    <xf numFmtId="10" fontId="7" fillId="5" borderId="24" xfId="2" applyNumberFormat="1" applyFont="1" applyFill="1" applyBorder="1" applyAlignment="1">
      <alignment horizontal="center" vertical="center" wrapText="1"/>
    </xf>
    <xf numFmtId="165" fontId="2" fillId="5" borderId="4" xfId="3" applyFont="1" applyFill="1" applyBorder="1" applyAlignment="1">
      <alignment vertical="center" wrapText="1"/>
    </xf>
    <xf numFmtId="10" fontId="2" fillId="5" borderId="9" xfId="2" applyNumberFormat="1" applyFont="1" applyFill="1" applyBorder="1" applyAlignment="1">
      <alignment vertical="center" wrapText="1"/>
    </xf>
    <xf numFmtId="10" fontId="2" fillId="5" borderId="9" xfId="4" applyNumberFormat="1" applyFont="1" applyFill="1" applyBorder="1" applyAlignment="1">
      <alignment vertical="center" wrapText="1"/>
    </xf>
    <xf numFmtId="0" fontId="2" fillId="5" borderId="0" xfId="4" applyFont="1" applyFill="1" applyBorder="1" applyAlignment="1">
      <alignment horizontal="center" vertical="center"/>
    </xf>
    <xf numFmtId="0" fontId="2" fillId="5" borderId="0" xfId="4" applyFont="1" applyFill="1" applyBorder="1" applyAlignment="1">
      <alignment vertical="center"/>
    </xf>
    <xf numFmtId="165" fontId="2" fillId="5" borderId="0" xfId="3" applyFont="1" applyFill="1" applyBorder="1" applyAlignment="1">
      <alignment vertical="center"/>
    </xf>
    <xf numFmtId="9" fontId="7" fillId="5" borderId="0" xfId="2" applyFont="1" applyFill="1" applyBorder="1" applyAlignment="1">
      <alignment horizontal="center" vertical="center"/>
    </xf>
    <xf numFmtId="9" fontId="2" fillId="5" borderId="0" xfId="4" applyNumberFormat="1" applyFont="1" applyFill="1" applyBorder="1" applyAlignment="1">
      <alignment vertical="center"/>
    </xf>
    <xf numFmtId="0" fontId="7" fillId="5" borderId="9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165" fontId="7" fillId="5" borderId="9" xfId="3" applyNumberFormat="1" applyFont="1" applyFill="1" applyBorder="1" applyAlignment="1">
      <alignment vertical="center"/>
    </xf>
    <xf numFmtId="10" fontId="2" fillId="5" borderId="24" xfId="2" applyNumberFormat="1" applyFont="1" applyFill="1" applyBorder="1" applyAlignment="1">
      <alignment vertical="center"/>
    </xf>
    <xf numFmtId="165" fontId="2" fillId="5" borderId="4" xfId="3" applyNumberFormat="1" applyFont="1" applyFill="1" applyBorder="1" applyAlignment="1">
      <alignment vertical="center"/>
    </xf>
    <xf numFmtId="10" fontId="2" fillId="5" borderId="9" xfId="3" applyNumberFormat="1" applyFont="1" applyFill="1" applyBorder="1" applyAlignment="1">
      <alignment vertical="center"/>
    </xf>
    <xf numFmtId="165" fontId="2" fillId="5" borderId="9" xfId="3" applyNumberFormat="1" applyFont="1" applyFill="1" applyBorder="1" applyAlignment="1">
      <alignment vertical="center"/>
    </xf>
    <xf numFmtId="165" fontId="7" fillId="5" borderId="9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0" fontId="2" fillId="5" borderId="9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10" fontId="2" fillId="5" borderId="9" xfId="2" applyNumberFormat="1" applyFont="1" applyFill="1" applyBorder="1" applyAlignment="1">
      <alignment vertical="center"/>
    </xf>
    <xf numFmtId="0" fontId="7" fillId="0" borderId="0" xfId="4" applyFont="1" applyAlignment="1"/>
    <xf numFmtId="0" fontId="1" fillId="5" borderId="0" xfId="4" applyFont="1" applyFill="1" applyAlignment="1">
      <alignment horizontal="left" vertical="center"/>
    </xf>
  </cellXfs>
  <cellStyles count="5">
    <cellStyle name="Normal" xfId="0" builtinId="0"/>
    <cellStyle name="Normal 2 2" xfId="4"/>
    <cellStyle name="Normal 3" xfId="1"/>
    <cellStyle name="Porcentagem 2" xfId="2"/>
    <cellStyle name="Vírgula 4" xfId="3"/>
  </cellStyles>
  <dxfs count="30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1</xdr:row>
      <xdr:rowOff>59530</xdr:rowOff>
    </xdr:from>
    <xdr:to>
      <xdr:col>1</xdr:col>
      <xdr:colOff>59530</xdr:colOff>
      <xdr:row>4</xdr:row>
      <xdr:rowOff>27055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0" y="183355"/>
          <a:ext cx="1760132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1112432</xdr:colOff>
      <xdr:row>3</xdr:row>
      <xdr:rowOff>158025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626782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1</xdr:row>
      <xdr:rowOff>59530</xdr:rowOff>
    </xdr:from>
    <xdr:to>
      <xdr:col>2</xdr:col>
      <xdr:colOff>1171962</xdr:colOff>
      <xdr:row>4</xdr:row>
      <xdr:rowOff>27055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0" y="183355"/>
          <a:ext cx="1607732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0.703/Ilumina&#231;&#227;o%20Av.%20Padre%20J&#250;lio%20de%20Razz%20(Planilhas)rev.25-05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Capa do Projeto"/>
      <sheetName val="Planilha Orçamentária"/>
      <sheetName val="Cronograma F.F (Projeto)"/>
      <sheetName val="Cotações"/>
      <sheetName val="Infor. Fornecedores"/>
      <sheetName val="Localização - (Pavimentação)"/>
      <sheetName val="Localização - (Saneamento)"/>
      <sheetName val="Lista"/>
    </sheetNames>
    <sheetDataSet>
      <sheetData sheetId="0"/>
      <sheetData sheetId="1"/>
      <sheetData sheetId="2">
        <row r="2">
          <cell r="B2" t="str">
            <v>PLANILHA ORÇAMENTÁRIA</v>
          </cell>
        </row>
        <row r="3">
          <cell r="B3" t="str">
            <v>INFORMAÇÕES GERAIS</v>
          </cell>
        </row>
        <row r="4">
          <cell r="B4" t="str">
            <v>Município: VERÍSSIMO (MG)</v>
          </cell>
          <cell r="G4" t="str">
            <v>REFERÊNCIAS DE PREÇOS:</v>
          </cell>
          <cell r="H4" t="str">
            <v>Planilha Referência</v>
          </cell>
          <cell r="J4" t="str">
            <v>Data Base</v>
          </cell>
        </row>
        <row r="5">
          <cell r="B5" t="str">
            <v>Projeto: ILUMINAÇÃO DA AV. PADRE JÚLIO DE RAZZ</v>
          </cell>
        </row>
        <row r="6">
          <cell r="B6" t="str">
            <v>Responsável Técnico: MARCO TÚLIO RODRIGUES DA SILVA</v>
          </cell>
        </row>
        <row r="7">
          <cell r="B7" t="str">
            <v>Nº CREA/CAU: 82228/D - MG</v>
          </cell>
        </row>
        <row r="8">
          <cell r="B8" t="str">
            <v>BDI:</v>
          </cell>
          <cell r="C8">
            <v>0.25</v>
          </cell>
        </row>
        <row r="9">
          <cell r="B9" t="str">
            <v>Data: 12/11/2019</v>
          </cell>
        </row>
        <row r="10">
          <cell r="B10" t="str">
            <v>PLANILHA ORÇAMENTÁRIA</v>
          </cell>
        </row>
        <row r="11">
          <cell r="B11" t="str">
            <v>Item</v>
          </cell>
          <cell r="C11" t="str">
            <v>Código</v>
          </cell>
          <cell r="D11" t="str">
            <v>Descrição</v>
          </cell>
          <cell r="E11" t="str">
            <v>Unid.</v>
          </cell>
          <cell r="F11" t="str">
            <v>Quantidade Prevista</v>
          </cell>
          <cell r="G11" t="str">
            <v>Preço (R$)</v>
          </cell>
          <cell r="I11" t="str">
            <v>Preço (R$)</v>
          </cell>
        </row>
        <row r="12">
          <cell r="G12" t="str">
            <v>Sem BDI</v>
          </cell>
          <cell r="I12" t="str">
            <v>Com BDI</v>
          </cell>
        </row>
        <row r="13">
          <cell r="G13" t="str">
            <v>Unitário</v>
          </cell>
          <cell r="H13" t="str">
            <v>Total</v>
          </cell>
          <cell r="I13" t="str">
            <v>Unitário</v>
          </cell>
          <cell r="J13" t="str">
            <v>Total</v>
          </cell>
        </row>
        <row r="14">
          <cell r="B14">
            <v>1</v>
          </cell>
          <cell r="D14" t="str">
            <v>AV. PADRE JÚLIO DE RAZZ</v>
          </cell>
          <cell r="H14">
            <v>273450.26</v>
          </cell>
          <cell r="J14">
            <v>341810</v>
          </cell>
        </row>
        <row r="15">
          <cell r="B15" t="str">
            <v>1.1</v>
          </cell>
          <cell r="D15" t="str">
            <v>INSTALAÇÃO DE POSTE DE AÇO DE 11,3M PARA CHICOTE DUPLO.</v>
          </cell>
          <cell r="E15" t="str">
            <v>unid.</v>
          </cell>
          <cell r="F15">
            <v>35</v>
          </cell>
          <cell r="G15">
            <v>2721</v>
          </cell>
          <cell r="H15">
            <v>95235</v>
          </cell>
          <cell r="I15">
            <v>3401.25</v>
          </cell>
          <cell r="J15">
            <v>119043.75</v>
          </cell>
        </row>
        <row r="16">
          <cell r="B16" t="str">
            <v>1.2</v>
          </cell>
          <cell r="D16" t="str">
            <v>INSTALAÇÃO DE POSTE DE CONCRETO CC 11-200 RC DE 11,5M PARA CHICOTE DUPLO.</v>
          </cell>
          <cell r="E16" t="str">
            <v>unid.</v>
          </cell>
          <cell r="F16">
            <v>2</v>
          </cell>
          <cell r="G16">
            <v>1865</v>
          </cell>
          <cell r="H16">
            <v>3730</v>
          </cell>
          <cell r="I16">
            <v>2331.25</v>
          </cell>
          <cell r="J16">
            <v>4662.5</v>
          </cell>
        </row>
        <row r="17">
          <cell r="B17" t="str">
            <v>1.3</v>
          </cell>
          <cell r="D17" t="str">
            <v>INSTALAÇÃO DE POSTE CONCRETO 11-600 - SEÇÃO CIRCULAR (BASE CONCRETADA), EQUIPADO COM SISTEMA DE ANCORAGEM DAS REDES: PRIMÁRIA PROTEGIDA E SECUNDÁRIA ISOLADA.</v>
          </cell>
          <cell r="E17" t="str">
            <v>unid.</v>
          </cell>
          <cell r="F17">
            <v>1</v>
          </cell>
          <cell r="G17">
            <v>3416</v>
          </cell>
          <cell r="H17">
            <v>3416</v>
          </cell>
          <cell r="I17">
            <v>4270</v>
          </cell>
          <cell r="J17">
            <v>4270</v>
          </cell>
        </row>
        <row r="18">
          <cell r="B18" t="str">
            <v>1.4</v>
          </cell>
          <cell r="D18" t="str">
            <v>INSTALAÇÃO DE CHICOTE DUPLO DE 3,0M (BRAÇO DUPLO DE ILUMINAÇÃO MÉDIO, EQUIPADO COM LÂMPADA  LED 100 W, ACESSÓRIOS DE FIXAÇÃO E INSTALAÇÃO.</v>
          </cell>
          <cell r="E18" t="str">
            <v>unid.</v>
          </cell>
          <cell r="F18">
            <v>74</v>
          </cell>
          <cell r="G18">
            <v>1450</v>
          </cell>
          <cell r="H18">
            <v>107300</v>
          </cell>
          <cell r="I18">
            <v>1812.5</v>
          </cell>
          <cell r="J18">
            <v>134125</v>
          </cell>
        </row>
        <row r="19">
          <cell r="B19" t="str">
            <v>1.5</v>
          </cell>
          <cell r="D19" t="str">
            <v>INSTALAÇÃO DE UM TRANSFORMADOR TRIFÁSICO DE 45  KVA,  AUTOPROTEGIDO,  COMPLETO  COM SISTEMA DE ATERRAMENTO, CHAVES FUSÍVEIS, PARA RAIOS DE ALTA  E  BAIXA  TENSÃO,  BUCHAS  E  ACESSÓRIOS DE FIXAÇÃO E INSTALAÇÃO.</v>
          </cell>
          <cell r="E19" t="str">
            <v>unid.</v>
          </cell>
          <cell r="F19">
            <v>1</v>
          </cell>
          <cell r="G19">
            <v>6176.44</v>
          </cell>
          <cell r="H19">
            <v>6176.44</v>
          </cell>
          <cell r="I19">
            <v>7720.55</v>
          </cell>
          <cell r="J19">
            <v>7720.55</v>
          </cell>
        </row>
        <row r="20">
          <cell r="B20" t="str">
            <v>1.6</v>
          </cell>
          <cell r="D20" t="str">
            <v>INSTALAÇÃO DE BASE RELÉ FOTOELÉTRICO DE 2X50A, COM TODOS OS  ACESSÓRIOS  PARA  CONEXÃO E FIXAÇÃO.</v>
          </cell>
          <cell r="E20" t="str">
            <v>unid.</v>
          </cell>
          <cell r="F20">
            <v>6</v>
          </cell>
          <cell r="G20">
            <v>466</v>
          </cell>
          <cell r="H20">
            <v>2796</v>
          </cell>
          <cell r="I20">
            <v>582.5</v>
          </cell>
          <cell r="J20">
            <v>3495</v>
          </cell>
        </row>
        <row r="21">
          <cell r="B21" t="str">
            <v>1.7</v>
          </cell>
          <cell r="D21" t="str">
            <v>INSTALAÇÃO DE CAIXA DE INSPEÇÃO ZA EM CONCRETO, COM TAMPA E ARO EM FERRO FUNDIDO.</v>
          </cell>
          <cell r="E21" t="str">
            <v>unid.</v>
          </cell>
          <cell r="F21">
            <v>33</v>
          </cell>
          <cell r="G21">
            <v>310</v>
          </cell>
          <cell r="H21">
            <v>10230</v>
          </cell>
          <cell r="I21">
            <v>387.5</v>
          </cell>
          <cell r="J21">
            <v>12787.5</v>
          </cell>
        </row>
        <row r="22">
          <cell r="B22" t="str">
            <v>1.8</v>
          </cell>
          <cell r="D22" t="str">
            <v>INSTALAÇÃO DE CAIXA DE INSPEÇÃO ZB EM CONCRETO, COM TAMPA E ARO EM FERRO FUNDIDO.</v>
          </cell>
          <cell r="E22" t="str">
            <v>unid.</v>
          </cell>
          <cell r="F22">
            <v>12</v>
          </cell>
          <cell r="G22">
            <v>310</v>
          </cell>
          <cell r="H22">
            <v>3720</v>
          </cell>
          <cell r="I22">
            <v>387.5</v>
          </cell>
          <cell r="J22">
            <v>4650</v>
          </cell>
        </row>
        <row r="23">
          <cell r="B23" t="str">
            <v>1.9</v>
          </cell>
          <cell r="D23" t="str">
            <v>INSTALAÇÃO DE ELETRODUTO CORRUGADO TIPO PEAD DE DIÂMETRO DE 65MM EM CANTEIRO CENTRAL.</v>
          </cell>
          <cell r="E23" t="str">
            <v>m</v>
          </cell>
          <cell r="F23">
            <v>1160</v>
          </cell>
          <cell r="G23">
            <v>8.5</v>
          </cell>
          <cell r="H23">
            <v>9860</v>
          </cell>
          <cell r="I23">
            <v>10.63</v>
          </cell>
          <cell r="J23">
            <v>12330.8</v>
          </cell>
        </row>
        <row r="24">
          <cell r="B24" t="str">
            <v>1.10</v>
          </cell>
          <cell r="D24" t="str">
            <v>INSTALAÇÃO DE ELETRODUTO DE AÇO ZINCADO DE DIÂMETRO 50MM.</v>
          </cell>
          <cell r="E24" t="str">
            <v>m</v>
          </cell>
          <cell r="F24">
            <v>36</v>
          </cell>
          <cell r="G24">
            <v>9.1199999999999992</v>
          </cell>
          <cell r="H24">
            <v>328.32</v>
          </cell>
          <cell r="I24">
            <v>11.4</v>
          </cell>
          <cell r="J24">
            <v>410.4</v>
          </cell>
        </row>
        <row r="25">
          <cell r="B25" t="str">
            <v>1.11</v>
          </cell>
          <cell r="D25" t="str">
            <v>CONSTRUÇÃO DE REDE SECUNDÁRIA ISOLADA SUBTERRÂNEA, COM CABO DE ALUMÍNIO DE 25MM2, 0,6/1,0 KV, COM TODOS OS  ACESSÓRIOS  PARA  CONEXÃO DOS CABOS.</v>
          </cell>
          <cell r="E25" t="str">
            <v>m</v>
          </cell>
          <cell r="F25">
            <v>3450</v>
          </cell>
          <cell r="G25">
            <v>7.05</v>
          </cell>
          <cell r="H25">
            <v>24322.5</v>
          </cell>
          <cell r="I25">
            <v>8.81</v>
          </cell>
          <cell r="J25">
            <v>30394.5</v>
          </cell>
        </row>
        <row r="26">
          <cell r="B26" t="str">
            <v>1.12</v>
          </cell>
          <cell r="D26" t="str">
            <v>REMOÇÃO DE POSTE DE CONCRETO DT 11-300, SEM REAPROVEITAMENTO.</v>
          </cell>
          <cell r="E26" t="str">
            <v>unid.</v>
          </cell>
          <cell r="F26">
            <v>2</v>
          </cell>
          <cell r="G26">
            <v>662</v>
          </cell>
          <cell r="H26">
            <v>1324</v>
          </cell>
          <cell r="I26">
            <v>827.5</v>
          </cell>
          <cell r="J26">
            <v>1655</v>
          </cell>
        </row>
        <row r="27">
          <cell r="B27" t="str">
            <v>1.13</v>
          </cell>
          <cell r="D27" t="str">
            <v>RETIRADA DE BRAÇO DE ILUMINAÇÃO CURTO, EQUIPADO COM LÂMPADA VS 100 W, COM RELÉ FOTOELÉTRICO, ACESSÓRIOS DE FIXAÇÃO E INSTALAÇÃO.</v>
          </cell>
          <cell r="E27" t="str">
            <v>unid.</v>
          </cell>
          <cell r="F27">
            <v>28</v>
          </cell>
          <cell r="G27">
            <v>179</v>
          </cell>
          <cell r="H27">
            <v>5012</v>
          </cell>
          <cell r="I27">
            <v>223.75</v>
          </cell>
          <cell r="J27">
            <v>6265</v>
          </cell>
        </row>
        <row r="28">
          <cell r="B28" t="str">
            <v>TOTAL</v>
          </cell>
          <cell r="G28" t="str">
            <v>S/ BDI</v>
          </cell>
          <cell r="H28">
            <v>273450.26</v>
          </cell>
          <cell r="I28" t="str">
            <v>C/ BDI</v>
          </cell>
          <cell r="J28">
            <v>341810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B5" sqref="B5:F5"/>
    </sheetView>
  </sheetViews>
  <sheetFormatPr defaultColWidth="0" defaultRowHeight="15" x14ac:dyDescent="0.25"/>
  <cols>
    <col min="1" max="1" width="1.75" style="5" customWidth="1"/>
    <col min="2" max="2" width="6.75" style="1" customWidth="1"/>
    <col min="3" max="3" width="15.75" style="1" customWidth="1"/>
    <col min="4" max="4" width="70.75" style="1" customWidth="1"/>
    <col min="5" max="5" width="8.75" style="1" customWidth="1"/>
    <col min="6" max="9" width="15.75" style="1" customWidth="1"/>
    <col min="10" max="10" width="15.75" style="2" customWidth="1"/>
    <col min="11" max="11" width="1.75" style="3" customWidth="1"/>
    <col min="12" max="12" width="0" style="1" hidden="1" customWidth="1"/>
    <col min="13" max="13" width="0" style="4" hidden="1" customWidth="1"/>
    <col min="14" max="16384" width="9.125" style="5" hidden="1"/>
  </cols>
  <sheetData>
    <row r="2" spans="2:13" s="10" customFormat="1" ht="26.25" x14ac:dyDescent="0.25">
      <c r="B2" s="6" t="s">
        <v>0</v>
      </c>
      <c r="C2" s="6"/>
      <c r="D2" s="6"/>
      <c r="E2" s="6"/>
      <c r="F2" s="6"/>
      <c r="G2" s="6"/>
      <c r="H2" s="6"/>
      <c r="I2" s="6"/>
      <c r="J2" s="6"/>
      <c r="K2" s="7"/>
      <c r="L2" s="8"/>
      <c r="M2" s="9"/>
    </row>
    <row r="3" spans="2:13" s="10" customFormat="1" ht="18" x14ac:dyDescent="0.25">
      <c r="B3" s="11" t="s">
        <v>1</v>
      </c>
      <c r="C3" s="12"/>
      <c r="D3" s="12"/>
      <c r="E3" s="12"/>
      <c r="F3" s="12"/>
      <c r="G3" s="12"/>
      <c r="H3" s="12"/>
      <c r="I3" s="12"/>
      <c r="J3" s="13"/>
      <c r="K3" s="7"/>
      <c r="L3" s="8"/>
      <c r="M3" s="9"/>
    </row>
    <row r="4" spans="2:13" s="10" customFormat="1" ht="15" customHeight="1" x14ac:dyDescent="0.25">
      <c r="B4" s="14" t="s">
        <v>2</v>
      </c>
      <c r="C4" s="15"/>
      <c r="D4" s="15"/>
      <c r="E4" s="15"/>
      <c r="F4" s="15"/>
      <c r="G4" s="16" t="s">
        <v>3</v>
      </c>
      <c r="H4" s="17" t="s">
        <v>4</v>
      </c>
      <c r="I4" s="18"/>
      <c r="J4" s="19" t="s">
        <v>5</v>
      </c>
      <c r="K4" s="7"/>
      <c r="L4" s="8"/>
      <c r="M4" s="9"/>
    </row>
    <row r="5" spans="2:13" s="10" customFormat="1" ht="15" customHeight="1" x14ac:dyDescent="0.25">
      <c r="B5" s="14" t="s">
        <v>6</v>
      </c>
      <c r="C5" s="15"/>
      <c r="D5" s="15"/>
      <c r="E5" s="15"/>
      <c r="F5" s="15"/>
      <c r="G5" s="16"/>
      <c r="H5" s="20"/>
      <c r="I5" s="21"/>
      <c r="J5" s="22"/>
      <c r="K5" s="7"/>
      <c r="L5" s="8"/>
      <c r="M5" s="9"/>
    </row>
    <row r="6" spans="2:13" s="10" customFormat="1" ht="15" customHeight="1" x14ac:dyDescent="0.25">
      <c r="B6" s="14" t="s">
        <v>7</v>
      </c>
      <c r="C6" s="15"/>
      <c r="D6" s="15"/>
      <c r="E6" s="15"/>
      <c r="F6" s="15"/>
      <c r="G6" s="16"/>
      <c r="H6" s="20"/>
      <c r="I6" s="21"/>
      <c r="J6" s="22"/>
      <c r="K6" s="7"/>
    </row>
    <row r="7" spans="2:13" s="10" customFormat="1" ht="15" customHeight="1" x14ac:dyDescent="0.25">
      <c r="B7" s="14" t="s">
        <v>8</v>
      </c>
      <c r="C7" s="15"/>
      <c r="D7" s="15"/>
      <c r="E7" s="15"/>
      <c r="F7" s="15"/>
      <c r="G7" s="16"/>
      <c r="H7" s="23"/>
      <c r="I7" s="24"/>
      <c r="J7" s="22"/>
      <c r="K7" s="7"/>
    </row>
    <row r="8" spans="2:13" s="10" customFormat="1" ht="15" customHeight="1" x14ac:dyDescent="0.25">
      <c r="B8" s="25" t="s">
        <v>9</v>
      </c>
      <c r="C8" s="26">
        <v>0.25</v>
      </c>
      <c r="D8" s="27"/>
      <c r="E8" s="27"/>
      <c r="F8" s="27"/>
      <c r="G8" s="16"/>
      <c r="H8" s="28"/>
      <c r="I8" s="20"/>
      <c r="J8" s="22"/>
      <c r="K8" s="7"/>
    </row>
    <row r="9" spans="2:13" s="10" customFormat="1" ht="15" customHeight="1" x14ac:dyDescent="0.25">
      <c r="B9" s="29" t="s">
        <v>10</v>
      </c>
      <c r="C9" s="30"/>
      <c r="D9" s="30"/>
      <c r="E9" s="30"/>
      <c r="F9" s="30"/>
      <c r="G9" s="16"/>
      <c r="H9" s="31"/>
      <c r="I9" s="32"/>
      <c r="J9" s="33"/>
      <c r="K9" s="7"/>
    </row>
    <row r="10" spans="2:13" s="10" customFormat="1" ht="15.75" x14ac:dyDescent="0.25">
      <c r="B10" s="34" t="s">
        <v>0</v>
      </c>
      <c r="C10" s="34"/>
      <c r="D10" s="34"/>
      <c r="E10" s="34"/>
      <c r="F10" s="34"/>
      <c r="G10" s="34"/>
      <c r="H10" s="34"/>
      <c r="I10" s="34"/>
      <c r="J10" s="34"/>
      <c r="K10" s="7"/>
    </row>
    <row r="11" spans="2:13" s="10" customFormat="1" ht="15" customHeight="1" x14ac:dyDescent="0.25">
      <c r="B11" s="35" t="s">
        <v>11</v>
      </c>
      <c r="C11" s="35" t="s">
        <v>12</v>
      </c>
      <c r="D11" s="35" t="s">
        <v>13</v>
      </c>
      <c r="E11" s="35" t="s">
        <v>14</v>
      </c>
      <c r="F11" s="36" t="s">
        <v>15</v>
      </c>
      <c r="G11" s="37" t="s">
        <v>16</v>
      </c>
      <c r="H11" s="38"/>
      <c r="I11" s="37" t="s">
        <v>16</v>
      </c>
      <c r="J11" s="38"/>
      <c r="K11" s="7"/>
    </row>
    <row r="12" spans="2:13" s="10" customFormat="1" ht="15" customHeight="1" x14ac:dyDescent="0.25">
      <c r="B12" s="35"/>
      <c r="C12" s="35"/>
      <c r="D12" s="35"/>
      <c r="E12" s="35"/>
      <c r="F12" s="36"/>
      <c r="G12" s="39" t="s">
        <v>17</v>
      </c>
      <c r="H12" s="40"/>
      <c r="I12" s="39" t="s">
        <v>18</v>
      </c>
      <c r="J12" s="40"/>
      <c r="K12" s="7"/>
    </row>
    <row r="13" spans="2:13" s="10" customFormat="1" ht="15.75" thickBot="1" x14ac:dyDescent="0.3">
      <c r="B13" s="41"/>
      <c r="C13" s="41"/>
      <c r="D13" s="41"/>
      <c r="E13" s="41"/>
      <c r="F13" s="42"/>
      <c r="G13" s="43" t="s">
        <v>19</v>
      </c>
      <c r="H13" s="44" t="s">
        <v>20</v>
      </c>
      <c r="I13" s="43" t="s">
        <v>19</v>
      </c>
      <c r="J13" s="44" t="s">
        <v>20</v>
      </c>
      <c r="K13" s="7"/>
    </row>
    <row r="14" spans="2:13" s="10" customFormat="1" x14ac:dyDescent="0.25">
      <c r="B14" s="45">
        <v>1</v>
      </c>
      <c r="C14" s="46"/>
      <c r="D14" s="47" t="s">
        <v>21</v>
      </c>
      <c r="E14" s="48"/>
      <c r="F14" s="49"/>
      <c r="G14" s="50"/>
      <c r="H14" s="51">
        <f>SUBTOTAL(9,H15:H27)</f>
        <v>273450.26</v>
      </c>
      <c r="I14" s="52"/>
      <c r="J14" s="51">
        <f>SUBTOTAL(9,J15:J27)</f>
        <v>341810</v>
      </c>
      <c r="K14" s="7"/>
    </row>
    <row r="15" spans="2:13" s="10" customFormat="1" x14ac:dyDescent="0.25">
      <c r="B15" s="53" t="s">
        <v>22</v>
      </c>
      <c r="C15" s="54"/>
      <c r="D15" s="55" t="s">
        <v>23</v>
      </c>
      <c r="E15" s="56" t="s">
        <v>24</v>
      </c>
      <c r="F15" s="57">
        <v>35</v>
      </c>
      <c r="G15" s="58">
        <v>2721</v>
      </c>
      <c r="H15" s="59">
        <f>ROUND(G15*F15,2)</f>
        <v>95235</v>
      </c>
      <c r="I15" s="60">
        <f>ROUND(G15*(1+$C$8),2)</f>
        <v>3401.25</v>
      </c>
      <c r="J15" s="59">
        <f t="shared" ref="J15:J27" si="0">ROUND(I15*F15,2)</f>
        <v>119043.75</v>
      </c>
      <c r="K15" s="7"/>
    </row>
    <row r="16" spans="2:13" s="10" customFormat="1" ht="25.5" x14ac:dyDescent="0.25">
      <c r="B16" s="53" t="s">
        <v>25</v>
      </c>
      <c r="C16" s="54"/>
      <c r="D16" s="55" t="s">
        <v>26</v>
      </c>
      <c r="E16" s="56" t="s">
        <v>24</v>
      </c>
      <c r="F16" s="57">
        <v>2</v>
      </c>
      <c r="G16" s="58">
        <v>1865</v>
      </c>
      <c r="H16" s="59">
        <f t="shared" ref="H16:H27" si="1">ROUND(G16*F16,2)</f>
        <v>3730</v>
      </c>
      <c r="I16" s="60">
        <f t="shared" ref="I16:I27" si="2">ROUND(G16*(1+$C$8),2)</f>
        <v>2331.25</v>
      </c>
      <c r="J16" s="59">
        <f t="shared" si="0"/>
        <v>4662.5</v>
      </c>
      <c r="K16" s="7"/>
    </row>
    <row r="17" spans="2:13" s="10" customFormat="1" ht="38.25" x14ac:dyDescent="0.25">
      <c r="B17" s="53" t="s">
        <v>27</v>
      </c>
      <c r="C17" s="54"/>
      <c r="D17" s="55" t="s">
        <v>28</v>
      </c>
      <c r="E17" s="56" t="s">
        <v>24</v>
      </c>
      <c r="F17" s="57">
        <v>1</v>
      </c>
      <c r="G17" s="58">
        <v>3416</v>
      </c>
      <c r="H17" s="59">
        <f t="shared" si="1"/>
        <v>3416</v>
      </c>
      <c r="I17" s="60">
        <f t="shared" si="2"/>
        <v>4270</v>
      </c>
      <c r="J17" s="59">
        <f t="shared" si="0"/>
        <v>4270</v>
      </c>
      <c r="K17" s="7"/>
    </row>
    <row r="18" spans="2:13" s="10" customFormat="1" ht="25.5" x14ac:dyDescent="0.25">
      <c r="B18" s="53" t="s">
        <v>29</v>
      </c>
      <c r="C18" s="54"/>
      <c r="D18" s="55" t="s">
        <v>30</v>
      </c>
      <c r="E18" s="56" t="s">
        <v>24</v>
      </c>
      <c r="F18" s="57">
        <v>74</v>
      </c>
      <c r="G18" s="58">
        <v>1450</v>
      </c>
      <c r="H18" s="59">
        <f t="shared" si="1"/>
        <v>107300</v>
      </c>
      <c r="I18" s="60">
        <f t="shared" si="2"/>
        <v>1812.5</v>
      </c>
      <c r="J18" s="59">
        <f t="shared" si="0"/>
        <v>134125</v>
      </c>
      <c r="K18" s="7"/>
    </row>
    <row r="19" spans="2:13" s="10" customFormat="1" ht="38.25" x14ac:dyDescent="0.25">
      <c r="B19" s="53" t="s">
        <v>31</v>
      </c>
      <c r="C19" s="54"/>
      <c r="D19" s="55" t="s">
        <v>32</v>
      </c>
      <c r="E19" s="56" t="s">
        <v>24</v>
      </c>
      <c r="F19" s="57">
        <v>1</v>
      </c>
      <c r="G19" s="58">
        <v>6176.44</v>
      </c>
      <c r="H19" s="59">
        <f t="shared" si="1"/>
        <v>6176.44</v>
      </c>
      <c r="I19" s="60">
        <f t="shared" si="2"/>
        <v>7720.55</v>
      </c>
      <c r="J19" s="59">
        <f t="shared" si="0"/>
        <v>7720.55</v>
      </c>
      <c r="K19" s="7"/>
    </row>
    <row r="20" spans="2:13" s="10" customFormat="1" ht="25.5" x14ac:dyDescent="0.25">
      <c r="B20" s="53" t="s">
        <v>33</v>
      </c>
      <c r="C20" s="54"/>
      <c r="D20" s="55" t="s">
        <v>34</v>
      </c>
      <c r="E20" s="56" t="s">
        <v>24</v>
      </c>
      <c r="F20" s="57">
        <v>6</v>
      </c>
      <c r="G20" s="58">
        <v>466</v>
      </c>
      <c r="H20" s="59">
        <f t="shared" si="1"/>
        <v>2796</v>
      </c>
      <c r="I20" s="60">
        <f t="shared" si="2"/>
        <v>582.5</v>
      </c>
      <c r="J20" s="59">
        <f t="shared" si="0"/>
        <v>3495</v>
      </c>
      <c r="K20" s="7"/>
    </row>
    <row r="21" spans="2:13" s="10" customFormat="1" ht="25.5" x14ac:dyDescent="0.25">
      <c r="B21" s="53" t="s">
        <v>35</v>
      </c>
      <c r="C21" s="54"/>
      <c r="D21" s="55" t="s">
        <v>36</v>
      </c>
      <c r="E21" s="56" t="s">
        <v>24</v>
      </c>
      <c r="F21" s="57">
        <v>33</v>
      </c>
      <c r="G21" s="58">
        <v>310</v>
      </c>
      <c r="H21" s="59">
        <f t="shared" si="1"/>
        <v>10230</v>
      </c>
      <c r="I21" s="60">
        <f t="shared" si="2"/>
        <v>387.5</v>
      </c>
      <c r="J21" s="59">
        <f t="shared" si="0"/>
        <v>12787.5</v>
      </c>
      <c r="K21" s="7"/>
    </row>
    <row r="22" spans="2:13" s="10" customFormat="1" ht="25.5" x14ac:dyDescent="0.25">
      <c r="B22" s="53" t="s">
        <v>37</v>
      </c>
      <c r="C22" s="54"/>
      <c r="D22" s="55" t="s">
        <v>38</v>
      </c>
      <c r="E22" s="56" t="s">
        <v>24</v>
      </c>
      <c r="F22" s="57">
        <v>12</v>
      </c>
      <c r="G22" s="58">
        <v>310</v>
      </c>
      <c r="H22" s="59">
        <f t="shared" si="1"/>
        <v>3720</v>
      </c>
      <c r="I22" s="60">
        <f t="shared" si="2"/>
        <v>387.5</v>
      </c>
      <c r="J22" s="59">
        <f t="shared" si="0"/>
        <v>4650</v>
      </c>
      <c r="K22" s="7"/>
    </row>
    <row r="23" spans="2:13" s="10" customFormat="1" ht="25.5" x14ac:dyDescent="0.25">
      <c r="B23" s="53" t="s">
        <v>39</v>
      </c>
      <c r="C23" s="54"/>
      <c r="D23" s="55" t="s">
        <v>40</v>
      </c>
      <c r="E23" s="56" t="s">
        <v>41</v>
      </c>
      <c r="F23" s="57">
        <v>1160</v>
      </c>
      <c r="G23" s="58">
        <v>8.5</v>
      </c>
      <c r="H23" s="59">
        <f t="shared" si="1"/>
        <v>9860</v>
      </c>
      <c r="I23" s="60">
        <f t="shared" si="2"/>
        <v>10.63</v>
      </c>
      <c r="J23" s="59">
        <f t="shared" si="0"/>
        <v>12330.8</v>
      </c>
      <c r="K23" s="7"/>
    </row>
    <row r="24" spans="2:13" s="10" customFormat="1" x14ac:dyDescent="0.25">
      <c r="B24" s="53" t="s">
        <v>42</v>
      </c>
      <c r="C24" s="54"/>
      <c r="D24" s="55" t="s">
        <v>43</v>
      </c>
      <c r="E24" s="56" t="s">
        <v>41</v>
      </c>
      <c r="F24" s="57">
        <v>36</v>
      </c>
      <c r="G24" s="58">
        <v>9.1199999999999992</v>
      </c>
      <c r="H24" s="59">
        <f t="shared" si="1"/>
        <v>328.32</v>
      </c>
      <c r="I24" s="60">
        <f t="shared" si="2"/>
        <v>11.4</v>
      </c>
      <c r="J24" s="59">
        <f t="shared" si="0"/>
        <v>410.4</v>
      </c>
      <c r="K24" s="7"/>
    </row>
    <row r="25" spans="2:13" s="10" customFormat="1" ht="38.25" x14ac:dyDescent="0.25">
      <c r="B25" s="53" t="s">
        <v>44</v>
      </c>
      <c r="C25" s="54"/>
      <c r="D25" s="55" t="s">
        <v>45</v>
      </c>
      <c r="E25" s="56" t="s">
        <v>41</v>
      </c>
      <c r="F25" s="57">
        <v>3450</v>
      </c>
      <c r="G25" s="58">
        <v>7.05</v>
      </c>
      <c r="H25" s="59">
        <f t="shared" si="1"/>
        <v>24322.5</v>
      </c>
      <c r="I25" s="60">
        <f t="shared" si="2"/>
        <v>8.81</v>
      </c>
      <c r="J25" s="59">
        <f t="shared" si="0"/>
        <v>30394.5</v>
      </c>
      <c r="K25" s="7"/>
    </row>
    <row r="26" spans="2:13" s="10" customFormat="1" x14ac:dyDescent="0.25">
      <c r="B26" s="53" t="s">
        <v>46</v>
      </c>
      <c r="C26" s="54"/>
      <c r="D26" s="55" t="s">
        <v>47</v>
      </c>
      <c r="E26" s="56" t="s">
        <v>24</v>
      </c>
      <c r="F26" s="57">
        <v>2</v>
      </c>
      <c r="G26" s="58">
        <v>662</v>
      </c>
      <c r="H26" s="59">
        <f t="shared" si="1"/>
        <v>1324</v>
      </c>
      <c r="I26" s="60">
        <f t="shared" si="2"/>
        <v>827.5</v>
      </c>
      <c r="J26" s="59">
        <f t="shared" si="0"/>
        <v>1655</v>
      </c>
      <c r="K26" s="7"/>
    </row>
    <row r="27" spans="2:13" s="10" customFormat="1" ht="26.25" thickBot="1" x14ac:dyDescent="0.3">
      <c r="B27" s="53" t="s">
        <v>48</v>
      </c>
      <c r="C27" s="54"/>
      <c r="D27" s="55" t="s">
        <v>49</v>
      </c>
      <c r="E27" s="56" t="s">
        <v>24</v>
      </c>
      <c r="F27" s="57">
        <v>28</v>
      </c>
      <c r="G27" s="58">
        <v>179</v>
      </c>
      <c r="H27" s="59">
        <f t="shared" si="1"/>
        <v>5012</v>
      </c>
      <c r="I27" s="60">
        <f t="shared" si="2"/>
        <v>223.75</v>
      </c>
      <c r="J27" s="59">
        <f t="shared" si="0"/>
        <v>6265</v>
      </c>
      <c r="K27" s="7"/>
    </row>
    <row r="28" spans="2:13" s="10" customFormat="1" ht="15" customHeight="1" x14ac:dyDescent="0.25">
      <c r="B28" s="61" t="s">
        <v>50</v>
      </c>
      <c r="C28" s="62"/>
      <c r="D28" s="62"/>
      <c r="E28" s="62"/>
      <c r="F28" s="62"/>
      <c r="G28" s="63" t="s">
        <v>51</v>
      </c>
      <c r="H28" s="64">
        <f>SUBTOTAL(9,H14:H27)</f>
        <v>273450.26</v>
      </c>
      <c r="I28" s="63" t="s">
        <v>52</v>
      </c>
      <c r="J28" s="64">
        <f>SUBTOTAL(9,J14:J27)</f>
        <v>341810</v>
      </c>
      <c r="K28" s="7"/>
      <c r="L28" s="8"/>
      <c r="M28" s="9"/>
    </row>
    <row r="29" spans="2:13" ht="15" customHeight="1" x14ac:dyDescent="0.25"/>
  </sheetData>
  <mergeCells count="24">
    <mergeCell ref="I11:J11"/>
    <mergeCell ref="G12:H12"/>
    <mergeCell ref="I12:J12"/>
    <mergeCell ref="B28:F28"/>
    <mergeCell ref="H8:I8"/>
    <mergeCell ref="B9:F9"/>
    <mergeCell ref="H9:I9"/>
    <mergeCell ref="B10:J10"/>
    <mergeCell ref="B11:B13"/>
    <mergeCell ref="C11:C13"/>
    <mergeCell ref="D11:D13"/>
    <mergeCell ref="E11:E13"/>
    <mergeCell ref="F11:F13"/>
    <mergeCell ref="G11:H11"/>
    <mergeCell ref="B2:J2"/>
    <mergeCell ref="B3:J3"/>
    <mergeCell ref="B4:F4"/>
    <mergeCell ref="G4:G9"/>
    <mergeCell ref="H4:I4"/>
    <mergeCell ref="B5:F5"/>
    <mergeCell ref="H5:I5"/>
    <mergeCell ref="B6:F6"/>
    <mergeCell ref="H6:I6"/>
    <mergeCell ref="B7:F7"/>
  </mergeCells>
  <conditionalFormatting sqref="B14:J15 C27:D27 F27:J27 C16:J18 B16:B27">
    <cfRule type="expression" dxfId="29" priority="15">
      <formula>LEN($B14)=1</formula>
    </cfRule>
  </conditionalFormatting>
  <conditionalFormatting sqref="C19:D19 F19:J19">
    <cfRule type="expression" dxfId="27" priority="14">
      <formula>LEN($B19)=1</formula>
    </cfRule>
  </conditionalFormatting>
  <conditionalFormatting sqref="C20:D20 F20:J20">
    <cfRule type="expression" dxfId="25" priority="13">
      <formula>LEN($B20)=1</formula>
    </cfRule>
  </conditionalFormatting>
  <conditionalFormatting sqref="C21:D21 F21:J21">
    <cfRule type="expression" dxfId="23" priority="12">
      <formula>LEN($B21)=1</formula>
    </cfRule>
  </conditionalFormatting>
  <conditionalFormatting sqref="C26:D26 F26:J26">
    <cfRule type="expression" dxfId="21" priority="11">
      <formula>LEN($B26)=1</formula>
    </cfRule>
  </conditionalFormatting>
  <conditionalFormatting sqref="C23:J23">
    <cfRule type="expression" dxfId="19" priority="10">
      <formula>LEN($B23)=1</formula>
    </cfRule>
  </conditionalFormatting>
  <conditionalFormatting sqref="C25:J25">
    <cfRule type="expression" dxfId="17" priority="9">
      <formula>LEN($B25)=1</formula>
    </cfRule>
  </conditionalFormatting>
  <conditionalFormatting sqref="C24:J24">
    <cfRule type="expression" dxfId="15" priority="8">
      <formula>LEN($B24)=1</formula>
    </cfRule>
  </conditionalFormatting>
  <conditionalFormatting sqref="E19">
    <cfRule type="expression" dxfId="13" priority="7">
      <formula>LEN($B19)=1</formula>
    </cfRule>
  </conditionalFormatting>
  <conditionalFormatting sqref="E20">
    <cfRule type="expression" dxfId="11" priority="6">
      <formula>LEN($B20)=1</formula>
    </cfRule>
  </conditionalFormatting>
  <conditionalFormatting sqref="E21">
    <cfRule type="expression" dxfId="9" priority="5">
      <formula>LEN($B21)=1</formula>
    </cfRule>
  </conditionalFormatting>
  <conditionalFormatting sqref="C22:D22 F22:J22">
    <cfRule type="expression" dxfId="7" priority="4">
      <formula>LEN($B22)=1</formula>
    </cfRule>
  </conditionalFormatting>
  <conditionalFormatting sqref="E22">
    <cfRule type="expression" dxfId="5" priority="3">
      <formula>LEN($B22)=1</formula>
    </cfRule>
  </conditionalFormatting>
  <conditionalFormatting sqref="E26">
    <cfRule type="expression" dxfId="3" priority="2">
      <formula>LEN($B26)=1</formula>
    </cfRule>
  </conditionalFormatting>
  <conditionalFormatting sqref="E27">
    <cfRule type="expression" dxfId="1" priority="1">
      <formula>LEN($B27)=1</formula>
    </cfRule>
  </conditionalFormatting>
  <dataValidations count="1">
    <dataValidation type="list" allowBlank="1" showInputMessage="1" showErrorMessage="1" sqref="H5:H9 I9">
      <formula1>"COPASA,CEMIG,DEER-MG,DNIT,SETOP_Central,SETOP_Jequitinhonha,SETOP_Leste,SETOP_Norte,SETOP_Sul,SETOP_Triângulo,SINAPI,SUDECAP"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6"/>
  <sheetViews>
    <sheetView tabSelected="1" workbookViewId="0">
      <selection activeCell="G15" sqref="G15"/>
    </sheetView>
  </sheetViews>
  <sheetFormatPr defaultColWidth="9.125" defaultRowHeight="12.75" x14ac:dyDescent="0.2"/>
  <cols>
    <col min="1" max="1" width="1.75" style="69" customWidth="1"/>
    <col min="2" max="2" width="6.75" style="65" customWidth="1"/>
    <col min="3" max="3" width="40.75" style="66" customWidth="1"/>
    <col min="4" max="4" width="15.75" style="67" customWidth="1"/>
    <col min="5" max="5" width="9.75" style="66" customWidth="1"/>
    <col min="6" max="6" width="15.75" style="66" customWidth="1"/>
    <col min="7" max="7" width="9.75" style="66" customWidth="1"/>
    <col min="8" max="8" width="15.75" style="66" customWidth="1"/>
    <col min="9" max="9" width="9.75" style="66" customWidth="1"/>
    <col min="10" max="10" width="15.75" style="66" customWidth="1"/>
    <col min="11" max="11" width="9.75" style="66" customWidth="1"/>
    <col min="12" max="12" width="15.75" style="66" customWidth="1"/>
    <col min="13" max="13" width="9.75" style="66" customWidth="1"/>
    <col min="14" max="14" width="15.75" style="66" customWidth="1"/>
    <col min="15" max="15" width="9.75" style="66" customWidth="1"/>
    <col min="16" max="16" width="15.75" style="66" customWidth="1"/>
    <col min="17" max="17" width="9.75" style="67" customWidth="1"/>
    <col min="18" max="18" width="3.75" style="68" customWidth="1"/>
    <col min="19" max="16384" width="9.125" style="69"/>
  </cols>
  <sheetData>
    <row r="2" spans="2:21" ht="26.25" x14ac:dyDescent="0.2">
      <c r="B2" s="70" t="s">
        <v>53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21" ht="18" x14ac:dyDescent="0.2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21" ht="15" customHeight="1" x14ac:dyDescent="0.2">
      <c r="B4" s="72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2:21" ht="15" customHeight="1" x14ac:dyDescent="0.2">
      <c r="B5" s="75" t="s">
        <v>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</row>
    <row r="6" spans="2:21" ht="15" customHeight="1" x14ac:dyDescent="0.2">
      <c r="B6" s="75" t="s">
        <v>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2:21" ht="15" customHeight="1" x14ac:dyDescent="0.2">
      <c r="B7" s="75" t="s">
        <v>8</v>
      </c>
      <c r="C7" s="76"/>
      <c r="D7" s="76"/>
      <c r="E7" s="76"/>
      <c r="F7" s="76"/>
      <c r="G7" s="76"/>
      <c r="H7" s="76"/>
      <c r="I7" s="78"/>
      <c r="J7" s="78"/>
      <c r="K7" s="78"/>
      <c r="L7" s="78"/>
      <c r="M7" s="78"/>
      <c r="N7" s="78"/>
      <c r="O7" s="78"/>
      <c r="P7" s="78"/>
      <c r="Q7" s="79"/>
    </row>
    <row r="8" spans="2:21" ht="15" customHeight="1" x14ac:dyDescent="0.2">
      <c r="B8" s="80" t="s">
        <v>10</v>
      </c>
      <c r="C8" s="81"/>
      <c r="D8" s="81"/>
      <c r="E8" s="81"/>
      <c r="F8" s="81"/>
      <c r="G8" s="81"/>
      <c r="H8" s="81"/>
      <c r="I8" s="81"/>
      <c r="J8" s="81"/>
      <c r="K8" s="82"/>
      <c r="L8" s="82"/>
      <c r="M8" s="82"/>
      <c r="N8" s="82"/>
      <c r="O8" s="82"/>
      <c r="P8" s="82"/>
      <c r="Q8" s="83"/>
    </row>
    <row r="9" spans="2:21" ht="15.75" x14ac:dyDescent="0.2">
      <c r="B9" s="84" t="s">
        <v>53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2:21" ht="15" customHeight="1" x14ac:dyDescent="0.2">
      <c r="B10" s="85" t="s">
        <v>11</v>
      </c>
      <c r="C10" s="86" t="s">
        <v>13</v>
      </c>
      <c r="D10" s="85" t="s">
        <v>54</v>
      </c>
      <c r="E10" s="87"/>
      <c r="F10" s="88">
        <v>1</v>
      </c>
      <c r="G10" s="89"/>
      <c r="H10" s="89">
        <f>F10+1</f>
        <v>2</v>
      </c>
      <c r="I10" s="89"/>
      <c r="J10" s="89">
        <f>H10+1</f>
        <v>3</v>
      </c>
      <c r="K10" s="89"/>
      <c r="L10" s="90">
        <f>J10+1</f>
        <v>4</v>
      </c>
      <c r="M10" s="88"/>
      <c r="N10" s="90">
        <f>L10+1</f>
        <v>5</v>
      </c>
      <c r="O10" s="88"/>
      <c r="P10" s="90">
        <f>N10+1</f>
        <v>6</v>
      </c>
      <c r="Q10" s="88"/>
      <c r="R10" s="91"/>
      <c r="S10" s="92"/>
      <c r="T10" s="92"/>
      <c r="U10" s="92"/>
    </row>
    <row r="11" spans="2:21" ht="15.75" thickBot="1" x14ac:dyDescent="0.25">
      <c r="B11" s="93"/>
      <c r="C11" s="94" t="s">
        <v>55</v>
      </c>
      <c r="D11" s="95" t="s">
        <v>56</v>
      </c>
      <c r="E11" s="96" t="s">
        <v>57</v>
      </c>
      <c r="F11" s="97" t="s">
        <v>56</v>
      </c>
      <c r="G11" s="98" t="s">
        <v>57</v>
      </c>
      <c r="H11" s="95" t="s">
        <v>56</v>
      </c>
      <c r="I11" s="98" t="s">
        <v>57</v>
      </c>
      <c r="J11" s="95" t="s">
        <v>56</v>
      </c>
      <c r="K11" s="98" t="s">
        <v>57</v>
      </c>
      <c r="L11" s="95" t="s">
        <v>56</v>
      </c>
      <c r="M11" s="98" t="s">
        <v>57</v>
      </c>
      <c r="N11" s="95" t="s">
        <v>56</v>
      </c>
      <c r="O11" s="98" t="s">
        <v>57</v>
      </c>
      <c r="P11" s="95" t="s">
        <v>56</v>
      </c>
      <c r="Q11" s="98" t="s">
        <v>57</v>
      </c>
      <c r="R11" s="99"/>
      <c r="S11" s="100"/>
    </row>
    <row r="12" spans="2:21" ht="15" x14ac:dyDescent="0.2">
      <c r="B12" s="101">
        <v>1</v>
      </c>
      <c r="C12" s="102" t="str">
        <f>IFERROR(VLOOKUP(B12,'[1]Planilha Orçamentária'!$B:$J,3,FALSE),0)</f>
        <v>AV. PADRE JÚLIO DE RAZZ</v>
      </c>
      <c r="D12" s="103">
        <f>IFERROR(VLOOKUP(B12,'[1]Planilha Orçamentária'!$B:$J,9,FALSE),0)</f>
        <v>341810</v>
      </c>
      <c r="E12" s="104">
        <f t="shared" ref="E12:E23" si="0">IFERROR(D12/$D$25,"")</f>
        <v>1</v>
      </c>
      <c r="F12" s="105">
        <v>170905</v>
      </c>
      <c r="G12" s="106">
        <f>IFERROR(F12/D12,"")</f>
        <v>0.5</v>
      </c>
      <c r="H12" s="103">
        <v>170905</v>
      </c>
      <c r="I12" s="106">
        <f>IFERROR(H12/D12,"")</f>
        <v>0.5</v>
      </c>
      <c r="J12" s="103"/>
      <c r="K12" s="106">
        <f>IFERROR(J12/D12,"")</f>
        <v>0</v>
      </c>
      <c r="L12" s="103">
        <v>0</v>
      </c>
      <c r="M12" s="107">
        <f>IFERROR(L12/D12,"")</f>
        <v>0</v>
      </c>
      <c r="N12" s="103">
        <v>0</v>
      </c>
      <c r="O12" s="107">
        <f>IFERROR(N12/D12,"")</f>
        <v>0</v>
      </c>
      <c r="P12" s="103">
        <v>0</v>
      </c>
      <c r="Q12" s="107">
        <f>IFERROR(P12/D12,"")</f>
        <v>0</v>
      </c>
      <c r="R12" s="99"/>
      <c r="S12" s="100"/>
    </row>
    <row r="13" spans="2:21" ht="15" customHeight="1" x14ac:dyDescent="0.2">
      <c r="B13" s="108">
        <v>2</v>
      </c>
      <c r="C13" s="102">
        <f>IFERROR(VLOOKUP(B13,'[1]Planilha Orçamentária'!$B:$J,3,FALSE),0)</f>
        <v>0</v>
      </c>
      <c r="D13" s="109">
        <f>IFERROR(VLOOKUP(B13,'[1]Planilha Orçamentária'!$B:$J,9,FALSE),0)</f>
        <v>0</v>
      </c>
      <c r="E13" s="110">
        <f t="shared" si="0"/>
        <v>0</v>
      </c>
      <c r="F13" s="111">
        <v>0</v>
      </c>
      <c r="G13" s="112" t="str">
        <f>IFERROR(F13/D13,"")</f>
        <v/>
      </c>
      <c r="H13" s="109">
        <v>0</v>
      </c>
      <c r="I13" s="112" t="str">
        <f>IFERROR(H13/D13,"")</f>
        <v/>
      </c>
      <c r="J13" s="109">
        <v>0</v>
      </c>
      <c r="K13" s="112" t="str">
        <f>IFERROR(J13/D13,"")</f>
        <v/>
      </c>
      <c r="L13" s="109">
        <v>0</v>
      </c>
      <c r="M13" s="113" t="str">
        <f>IFERROR(L13/D13,"")</f>
        <v/>
      </c>
      <c r="N13" s="109">
        <v>0</v>
      </c>
      <c r="O13" s="113" t="str">
        <f>IFERROR(N13/D13,"")</f>
        <v/>
      </c>
      <c r="P13" s="109">
        <v>0</v>
      </c>
      <c r="Q13" s="113" t="str">
        <f>IFERROR(P13/D13,"")</f>
        <v/>
      </c>
      <c r="R13" s="99"/>
      <c r="S13" s="100"/>
    </row>
    <row r="14" spans="2:21" ht="15" customHeight="1" x14ac:dyDescent="0.2">
      <c r="B14" s="108">
        <v>3</v>
      </c>
      <c r="C14" s="102">
        <f>IFERROR(VLOOKUP(B14,'[1]Planilha Orçamentária'!$B:$J,3,FALSE),0)</f>
        <v>0</v>
      </c>
      <c r="D14" s="109">
        <f>IFERROR(VLOOKUP(B14,'[1]Planilha Orçamentária'!$B:$J,9,FALSE),0)</f>
        <v>0</v>
      </c>
      <c r="E14" s="110">
        <f t="shared" si="0"/>
        <v>0</v>
      </c>
      <c r="F14" s="111">
        <v>0</v>
      </c>
      <c r="G14" s="112" t="str">
        <f>IFERROR(F14/D14,"")</f>
        <v/>
      </c>
      <c r="H14" s="109">
        <v>0</v>
      </c>
      <c r="I14" s="112" t="str">
        <f>IFERROR(H14/D14,"")</f>
        <v/>
      </c>
      <c r="J14" s="109">
        <v>0</v>
      </c>
      <c r="K14" s="112" t="str">
        <f>IFERROR(J14/D14,"")</f>
        <v/>
      </c>
      <c r="L14" s="109">
        <v>0</v>
      </c>
      <c r="M14" s="113" t="str">
        <f>IFERROR(L14/D14,"")</f>
        <v/>
      </c>
      <c r="N14" s="109">
        <v>0</v>
      </c>
      <c r="O14" s="113" t="str">
        <f>IFERROR(N14/D14,"")</f>
        <v/>
      </c>
      <c r="P14" s="109">
        <v>0</v>
      </c>
      <c r="Q14" s="113" t="str">
        <f>IFERROR(P14/D14,"")</f>
        <v/>
      </c>
      <c r="R14" s="99"/>
      <c r="S14" s="100"/>
    </row>
    <row r="15" spans="2:21" ht="15" customHeight="1" x14ac:dyDescent="0.2">
      <c r="B15" s="108">
        <v>4</v>
      </c>
      <c r="C15" s="102">
        <f>IFERROR(VLOOKUP(B15,'[1]Planilha Orçamentária'!$B:$J,3,FALSE),0)</f>
        <v>0</v>
      </c>
      <c r="D15" s="109">
        <f>IFERROR(VLOOKUP(B15,'[1]Planilha Orçamentária'!$B:$J,9,FALSE),0)</f>
        <v>0</v>
      </c>
      <c r="E15" s="110">
        <f t="shared" si="0"/>
        <v>0</v>
      </c>
      <c r="F15" s="111">
        <v>0</v>
      </c>
      <c r="G15" s="112" t="str">
        <f>IFERROR(F15/D15,"")</f>
        <v/>
      </c>
      <c r="H15" s="109">
        <v>0</v>
      </c>
      <c r="I15" s="112" t="str">
        <f>IFERROR(H15/D15,"")</f>
        <v/>
      </c>
      <c r="J15" s="109">
        <v>0</v>
      </c>
      <c r="K15" s="112" t="str">
        <f>IFERROR(J15/D15,"")</f>
        <v/>
      </c>
      <c r="L15" s="109">
        <v>0</v>
      </c>
      <c r="M15" s="113" t="str">
        <f>IFERROR(L15/D15,"")</f>
        <v/>
      </c>
      <c r="N15" s="109">
        <v>0</v>
      </c>
      <c r="O15" s="113" t="str">
        <f>IFERROR(N15/D15,"")</f>
        <v/>
      </c>
      <c r="P15" s="109">
        <v>0</v>
      </c>
      <c r="Q15" s="113" t="str">
        <f>IFERROR(P15/D15,"")</f>
        <v/>
      </c>
      <c r="R15" s="99"/>
      <c r="S15" s="100"/>
    </row>
    <row r="16" spans="2:21" ht="15" customHeight="1" x14ac:dyDescent="0.2">
      <c r="B16" s="108">
        <v>5</v>
      </c>
      <c r="C16" s="102">
        <f>IFERROR(VLOOKUP(B16,'[1]Planilha Orçamentária'!$B:$J,3,FALSE),0)</f>
        <v>0</v>
      </c>
      <c r="D16" s="109">
        <f>IFERROR(VLOOKUP(B16,'[1]Planilha Orçamentária'!$B:$J,9,FALSE),0)</f>
        <v>0</v>
      </c>
      <c r="E16" s="110">
        <f t="shared" si="0"/>
        <v>0</v>
      </c>
      <c r="F16" s="111">
        <v>0</v>
      </c>
      <c r="G16" s="112" t="str">
        <f>IFERROR(F16/D16,"")</f>
        <v/>
      </c>
      <c r="H16" s="109">
        <v>0</v>
      </c>
      <c r="I16" s="112" t="str">
        <f>IFERROR(H16/D16,"")</f>
        <v/>
      </c>
      <c r="J16" s="109">
        <v>0</v>
      </c>
      <c r="K16" s="112" t="str">
        <f>IFERROR(J16/D16,"")</f>
        <v/>
      </c>
      <c r="L16" s="109">
        <v>0</v>
      </c>
      <c r="M16" s="113" t="str">
        <f>IFERROR(L16/D16,"")</f>
        <v/>
      </c>
      <c r="N16" s="109">
        <v>0</v>
      </c>
      <c r="O16" s="113" t="str">
        <f>IFERROR(N16/D16,"")</f>
        <v/>
      </c>
      <c r="P16" s="109">
        <v>0</v>
      </c>
      <c r="Q16" s="113" t="str">
        <f>IFERROR(P16/D16,"")</f>
        <v/>
      </c>
      <c r="R16" s="99"/>
      <c r="S16" s="100"/>
    </row>
    <row r="17" spans="2:19" ht="15" customHeight="1" x14ac:dyDescent="0.2">
      <c r="B17" s="108">
        <v>6</v>
      </c>
      <c r="C17" s="102">
        <f>IFERROR(VLOOKUP(B17,'[1]Planilha Orçamentária'!$B:$J,3,FALSE),0)</f>
        <v>0</v>
      </c>
      <c r="D17" s="109">
        <f>IFERROR(VLOOKUP(B17,'[1]Planilha Orçamentária'!$B:$J,9,FALSE),0)</f>
        <v>0</v>
      </c>
      <c r="E17" s="110">
        <f t="shared" si="0"/>
        <v>0</v>
      </c>
      <c r="F17" s="111">
        <v>0</v>
      </c>
      <c r="G17" s="112" t="str">
        <f t="shared" ref="G17:G23" si="1">IFERROR(F17/D17,"")</f>
        <v/>
      </c>
      <c r="H17" s="109">
        <v>0</v>
      </c>
      <c r="I17" s="112" t="str">
        <f t="shared" ref="I17:I23" si="2">IFERROR(H17/D17,"")</f>
        <v/>
      </c>
      <c r="J17" s="109">
        <v>0</v>
      </c>
      <c r="K17" s="112" t="str">
        <f t="shared" ref="K17:K23" si="3">IFERROR(J17/D17,"")</f>
        <v/>
      </c>
      <c r="L17" s="109">
        <v>0</v>
      </c>
      <c r="M17" s="113" t="str">
        <f t="shared" ref="M17:M23" si="4">IFERROR(L17/D17,"")</f>
        <v/>
      </c>
      <c r="N17" s="109">
        <v>0</v>
      </c>
      <c r="O17" s="113" t="str">
        <f t="shared" ref="O17:O23" si="5">IFERROR(N17/D17,"")</f>
        <v/>
      </c>
      <c r="P17" s="109">
        <v>0</v>
      </c>
      <c r="Q17" s="113" t="str">
        <f t="shared" ref="Q17:Q23" si="6">IFERROR(P17/D17,"")</f>
        <v/>
      </c>
      <c r="R17" s="99"/>
      <c r="S17" s="100"/>
    </row>
    <row r="18" spans="2:19" ht="15" customHeight="1" x14ac:dyDescent="0.2">
      <c r="B18" s="108">
        <v>7</v>
      </c>
      <c r="C18" s="102">
        <f>IFERROR(VLOOKUP(B18,'[1]Planilha Orçamentária'!$B:$J,3,FALSE),0)</f>
        <v>0</v>
      </c>
      <c r="D18" s="109">
        <f>IFERROR(VLOOKUP(B18,'[1]Planilha Orçamentária'!$B:$J,9,FALSE),0)</f>
        <v>0</v>
      </c>
      <c r="E18" s="110">
        <f t="shared" si="0"/>
        <v>0</v>
      </c>
      <c r="F18" s="111">
        <v>0</v>
      </c>
      <c r="G18" s="112" t="str">
        <f t="shared" si="1"/>
        <v/>
      </c>
      <c r="H18" s="109">
        <v>0</v>
      </c>
      <c r="I18" s="112" t="str">
        <f t="shared" si="2"/>
        <v/>
      </c>
      <c r="J18" s="109">
        <v>0</v>
      </c>
      <c r="K18" s="112" t="str">
        <f t="shared" si="3"/>
        <v/>
      </c>
      <c r="L18" s="109">
        <v>0</v>
      </c>
      <c r="M18" s="113" t="str">
        <f t="shared" si="4"/>
        <v/>
      </c>
      <c r="N18" s="109">
        <v>0</v>
      </c>
      <c r="O18" s="113" t="str">
        <f t="shared" si="5"/>
        <v/>
      </c>
      <c r="P18" s="109">
        <v>0</v>
      </c>
      <c r="Q18" s="113" t="str">
        <f t="shared" si="6"/>
        <v/>
      </c>
      <c r="R18" s="99"/>
      <c r="S18" s="100"/>
    </row>
    <row r="19" spans="2:19" ht="15" customHeight="1" x14ac:dyDescent="0.2">
      <c r="B19" s="108">
        <v>8</v>
      </c>
      <c r="C19" s="102">
        <f>IFERROR(VLOOKUP(B19,'[1]Planilha Orçamentária'!$B:$J,3,FALSE),0)</f>
        <v>0</v>
      </c>
      <c r="D19" s="109">
        <f>IFERROR(VLOOKUP(B19,'[1]Planilha Orçamentária'!$B:$J,9,FALSE),0)</f>
        <v>0</v>
      </c>
      <c r="E19" s="110">
        <f t="shared" si="0"/>
        <v>0</v>
      </c>
      <c r="F19" s="111">
        <v>0</v>
      </c>
      <c r="G19" s="112" t="str">
        <f t="shared" si="1"/>
        <v/>
      </c>
      <c r="H19" s="109">
        <v>0</v>
      </c>
      <c r="I19" s="112" t="str">
        <f t="shared" si="2"/>
        <v/>
      </c>
      <c r="J19" s="109">
        <v>0</v>
      </c>
      <c r="K19" s="112" t="str">
        <f t="shared" si="3"/>
        <v/>
      </c>
      <c r="L19" s="109">
        <v>0</v>
      </c>
      <c r="M19" s="113" t="str">
        <f t="shared" si="4"/>
        <v/>
      </c>
      <c r="N19" s="109">
        <v>0</v>
      </c>
      <c r="O19" s="113" t="str">
        <f t="shared" si="5"/>
        <v/>
      </c>
      <c r="P19" s="109">
        <v>0</v>
      </c>
      <c r="Q19" s="113" t="str">
        <f t="shared" si="6"/>
        <v/>
      </c>
      <c r="R19" s="99"/>
      <c r="S19" s="100"/>
    </row>
    <row r="20" spans="2:19" ht="15" customHeight="1" x14ac:dyDescent="0.2">
      <c r="B20" s="108">
        <v>9</v>
      </c>
      <c r="C20" s="102">
        <f>IFERROR(VLOOKUP(B20,'[1]Planilha Orçamentária'!$B:$J,3,FALSE),0)</f>
        <v>0</v>
      </c>
      <c r="D20" s="109">
        <f>IFERROR(VLOOKUP(B20,'[1]Planilha Orçamentária'!$B:$J,9,FALSE),0)</f>
        <v>0</v>
      </c>
      <c r="E20" s="110">
        <f t="shared" si="0"/>
        <v>0</v>
      </c>
      <c r="F20" s="111">
        <v>0</v>
      </c>
      <c r="G20" s="112" t="str">
        <f t="shared" si="1"/>
        <v/>
      </c>
      <c r="H20" s="109">
        <v>0</v>
      </c>
      <c r="I20" s="112" t="str">
        <f t="shared" si="2"/>
        <v/>
      </c>
      <c r="J20" s="109">
        <v>0</v>
      </c>
      <c r="K20" s="112" t="str">
        <f t="shared" si="3"/>
        <v/>
      </c>
      <c r="L20" s="109">
        <v>0</v>
      </c>
      <c r="M20" s="113" t="str">
        <f t="shared" si="4"/>
        <v/>
      </c>
      <c r="N20" s="109">
        <v>0</v>
      </c>
      <c r="O20" s="113" t="str">
        <f t="shared" si="5"/>
        <v/>
      </c>
      <c r="P20" s="109">
        <v>0</v>
      </c>
      <c r="Q20" s="113" t="str">
        <f t="shared" si="6"/>
        <v/>
      </c>
      <c r="R20" s="99"/>
      <c r="S20" s="100"/>
    </row>
    <row r="21" spans="2:19" ht="15" customHeight="1" x14ac:dyDescent="0.2">
      <c r="B21" s="108">
        <v>10</v>
      </c>
      <c r="C21" s="102">
        <f>IFERROR(VLOOKUP(B21,'[1]Planilha Orçamentária'!$B:$J,3,FALSE),0)</f>
        <v>0</v>
      </c>
      <c r="D21" s="109">
        <f>IFERROR(VLOOKUP(B21,'[1]Planilha Orçamentária'!$B:$J,9,FALSE),0)</f>
        <v>0</v>
      </c>
      <c r="E21" s="110">
        <f t="shared" si="0"/>
        <v>0</v>
      </c>
      <c r="F21" s="111">
        <v>0</v>
      </c>
      <c r="G21" s="112" t="str">
        <f t="shared" si="1"/>
        <v/>
      </c>
      <c r="H21" s="109">
        <v>0</v>
      </c>
      <c r="I21" s="112" t="str">
        <f t="shared" si="2"/>
        <v/>
      </c>
      <c r="J21" s="109">
        <v>0</v>
      </c>
      <c r="K21" s="112" t="str">
        <f t="shared" si="3"/>
        <v/>
      </c>
      <c r="L21" s="109">
        <v>0</v>
      </c>
      <c r="M21" s="113" t="str">
        <f t="shared" si="4"/>
        <v/>
      </c>
      <c r="N21" s="109">
        <v>0</v>
      </c>
      <c r="O21" s="113" t="str">
        <f t="shared" si="5"/>
        <v/>
      </c>
      <c r="P21" s="109">
        <v>0</v>
      </c>
      <c r="Q21" s="113" t="str">
        <f t="shared" si="6"/>
        <v/>
      </c>
      <c r="R21" s="99"/>
      <c r="S21" s="100"/>
    </row>
    <row r="22" spans="2:19" ht="15" customHeight="1" x14ac:dyDescent="0.2">
      <c r="B22" s="108">
        <v>11</v>
      </c>
      <c r="C22" s="102">
        <f>IFERROR(VLOOKUP(B22,'[1]Planilha Orçamentária'!$B:$J,3,FALSE),0)</f>
        <v>0</v>
      </c>
      <c r="D22" s="109">
        <f>IFERROR(VLOOKUP(B22,'[1]Planilha Orçamentária'!$B:$J,9,FALSE),0)</f>
        <v>0</v>
      </c>
      <c r="E22" s="110">
        <f t="shared" si="0"/>
        <v>0</v>
      </c>
      <c r="F22" s="111">
        <v>0</v>
      </c>
      <c r="G22" s="112" t="str">
        <f t="shared" si="1"/>
        <v/>
      </c>
      <c r="H22" s="109">
        <v>0</v>
      </c>
      <c r="I22" s="112" t="str">
        <f t="shared" si="2"/>
        <v/>
      </c>
      <c r="J22" s="109">
        <v>0</v>
      </c>
      <c r="K22" s="112" t="str">
        <f t="shared" si="3"/>
        <v/>
      </c>
      <c r="L22" s="109">
        <v>0</v>
      </c>
      <c r="M22" s="113" t="str">
        <f t="shared" si="4"/>
        <v/>
      </c>
      <c r="N22" s="109">
        <v>0</v>
      </c>
      <c r="O22" s="113" t="str">
        <f t="shared" si="5"/>
        <v/>
      </c>
      <c r="P22" s="109">
        <v>0</v>
      </c>
      <c r="Q22" s="113" t="str">
        <f t="shared" si="6"/>
        <v/>
      </c>
      <c r="R22" s="99"/>
      <c r="S22" s="100"/>
    </row>
    <row r="23" spans="2:19" ht="15" customHeight="1" x14ac:dyDescent="0.2">
      <c r="B23" s="108">
        <v>12</v>
      </c>
      <c r="C23" s="102">
        <f>IFERROR(VLOOKUP(B23,'[1]Planilha Orçamentária'!$B:$J,3,FALSE),0)</f>
        <v>0</v>
      </c>
      <c r="D23" s="109">
        <f>IFERROR(VLOOKUP(B23,'[1]Planilha Orçamentária'!$B:$J,9,FALSE),0)</f>
        <v>0</v>
      </c>
      <c r="E23" s="110">
        <f t="shared" si="0"/>
        <v>0</v>
      </c>
      <c r="F23" s="111">
        <v>0</v>
      </c>
      <c r="G23" s="112" t="str">
        <f t="shared" si="1"/>
        <v/>
      </c>
      <c r="H23" s="109">
        <v>0</v>
      </c>
      <c r="I23" s="112" t="str">
        <f t="shared" si="2"/>
        <v/>
      </c>
      <c r="J23" s="109">
        <v>0</v>
      </c>
      <c r="K23" s="112" t="str">
        <f t="shared" si="3"/>
        <v/>
      </c>
      <c r="L23" s="109">
        <v>0</v>
      </c>
      <c r="M23" s="113" t="str">
        <f t="shared" si="4"/>
        <v/>
      </c>
      <c r="N23" s="109">
        <v>0</v>
      </c>
      <c r="O23" s="113" t="str">
        <f t="shared" si="5"/>
        <v/>
      </c>
      <c r="P23" s="109">
        <v>0</v>
      </c>
      <c r="Q23" s="113" t="str">
        <f t="shared" si="6"/>
        <v/>
      </c>
      <c r="R23" s="99"/>
      <c r="S23" s="100"/>
    </row>
    <row r="24" spans="2:19" ht="15" customHeight="1" x14ac:dyDescent="0.2">
      <c r="B24" s="114"/>
      <c r="C24" s="115"/>
      <c r="D24" s="116"/>
      <c r="E24" s="117"/>
      <c r="F24" s="116"/>
      <c r="G24" s="118"/>
      <c r="H24" s="116"/>
      <c r="I24" s="118"/>
      <c r="J24" s="116"/>
      <c r="K24" s="118"/>
      <c r="L24" s="116"/>
      <c r="M24" s="118"/>
      <c r="N24" s="116"/>
      <c r="O24" s="118"/>
      <c r="P24" s="116"/>
      <c r="Q24" s="118"/>
    </row>
    <row r="25" spans="2:19" ht="15" customHeight="1" x14ac:dyDescent="0.2">
      <c r="B25" s="119" t="s">
        <v>58</v>
      </c>
      <c r="C25" s="120"/>
      <c r="D25" s="121">
        <f>SUM(D12:D23)</f>
        <v>341810</v>
      </c>
      <c r="E25" s="122">
        <f>SUM(E12:E23)</f>
        <v>1</v>
      </c>
      <c r="F25" s="123">
        <f>SUM(F12:F23)</f>
        <v>170905</v>
      </c>
      <c r="G25" s="124">
        <f>IFERROR(F25/$D$25,0)</f>
        <v>0.5</v>
      </c>
      <c r="H25" s="125">
        <f>SUM(H12:H23)</f>
        <v>170905</v>
      </c>
      <c r="I25" s="124">
        <f>IFERROR(H25/$D$25,0)</f>
        <v>0.5</v>
      </c>
      <c r="J25" s="125">
        <f>SUM(J12:J23)</f>
        <v>0</v>
      </c>
      <c r="K25" s="124">
        <f>IFERROR(J25/$D$25,0)</f>
        <v>0</v>
      </c>
      <c r="L25" s="125">
        <f>SUM(L12:L23)</f>
        <v>0</v>
      </c>
      <c r="M25" s="124">
        <f>IFERROR(L25/$D$25,0)</f>
        <v>0</v>
      </c>
      <c r="N25" s="125">
        <f>SUM(N12:N23)</f>
        <v>0</v>
      </c>
      <c r="O25" s="124">
        <f>IFERROR(N25/$D$25,0)</f>
        <v>0</v>
      </c>
      <c r="P25" s="125">
        <f>SUM(P12:P23)</f>
        <v>0</v>
      </c>
      <c r="Q25" s="124">
        <f>IFERROR(P25/$D$25,0)</f>
        <v>0</v>
      </c>
    </row>
    <row r="26" spans="2:19" ht="15" customHeight="1" x14ac:dyDescent="0.2">
      <c r="B26" s="119" t="s">
        <v>59</v>
      </c>
      <c r="C26" s="120"/>
      <c r="D26" s="126">
        <f>LARGE(F26:Q26,1)</f>
        <v>341810</v>
      </c>
      <c r="E26" s="122">
        <f>IFERROR(D26/D25,0)</f>
        <v>1</v>
      </c>
      <c r="F26" s="127">
        <f>F25</f>
        <v>170905</v>
      </c>
      <c r="G26" s="128">
        <f>G25</f>
        <v>0.5</v>
      </c>
      <c r="H26" s="129">
        <f t="shared" ref="H26:Q26" si="7">F26+H25</f>
        <v>341810</v>
      </c>
      <c r="I26" s="128">
        <f t="shared" si="7"/>
        <v>1</v>
      </c>
      <c r="J26" s="129">
        <f t="shared" si="7"/>
        <v>341810</v>
      </c>
      <c r="K26" s="128">
        <f t="shared" si="7"/>
        <v>1</v>
      </c>
      <c r="L26" s="129">
        <f t="shared" si="7"/>
        <v>341810</v>
      </c>
      <c r="M26" s="130">
        <f t="shared" si="7"/>
        <v>1</v>
      </c>
      <c r="N26" s="129">
        <f t="shared" si="7"/>
        <v>341810</v>
      </c>
      <c r="O26" s="130">
        <f t="shared" si="7"/>
        <v>1</v>
      </c>
      <c r="P26" s="129">
        <f t="shared" si="7"/>
        <v>341810</v>
      </c>
      <c r="Q26" s="130">
        <f t="shared" si="7"/>
        <v>1</v>
      </c>
    </row>
    <row r="29" spans="2:19" ht="15" customHeight="1" x14ac:dyDescent="0.25">
      <c r="B29" s="131"/>
    </row>
    <row r="30" spans="2:19" x14ac:dyDescent="0.2">
      <c r="B30" s="66"/>
    </row>
    <row r="31" spans="2:19" x14ac:dyDescent="0.2">
      <c r="B31" s="67"/>
    </row>
    <row r="32" spans="2:19" x14ac:dyDescent="0.2">
      <c r="B32" s="67"/>
    </row>
    <row r="35" spans="2:6" x14ac:dyDescent="0.2">
      <c r="B35" s="132"/>
    </row>
    <row r="36" spans="2:6" x14ac:dyDescent="0.2">
      <c r="C36" s="65"/>
      <c r="D36" s="65"/>
      <c r="E36" s="65"/>
      <c r="F36" s="65"/>
    </row>
  </sheetData>
  <mergeCells count="13">
    <mergeCell ref="P10:Q10"/>
    <mergeCell ref="B25:C25"/>
    <mergeCell ref="B26:C26"/>
    <mergeCell ref="B2:Q2"/>
    <mergeCell ref="B3:Q3"/>
    <mergeCell ref="B9:Q9"/>
    <mergeCell ref="B10:B11"/>
    <mergeCell ref="D10:E10"/>
    <mergeCell ref="F10:G10"/>
    <mergeCell ref="H10:I10"/>
    <mergeCell ref="J10:K10"/>
    <mergeCell ref="L10:M10"/>
    <mergeCell ref="N10:O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</vt:lpstr>
      <vt:lpstr>CRONOGRAMA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2020-07-28T17:50:34Z</dcterms:created>
  <dcterms:modified xsi:type="dcterms:W3CDTF">2020-07-28T17:53:08Z</dcterms:modified>
</cp:coreProperties>
</file>